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MET DATA\OPSEA WORK FILES\Observer Products\CLIMO\Archived\CLIMO2021\11-2021\Town\"/>
    </mc:Choice>
  </mc:AlternateContent>
  <bookViews>
    <workbookView xWindow="30" yWindow="32760" windowWidth="18990" windowHeight="8550" tabRatio="680" firstSheet="18" activeTab="29"/>
  </bookViews>
  <sheets>
    <sheet name="Day1" sheetId="2" r:id="rId1"/>
    <sheet name="Day2" sheetId="95" r:id="rId2"/>
    <sheet name="Day3" sheetId="94" r:id="rId3"/>
    <sheet name="Day4" sheetId="93" r:id="rId4"/>
    <sheet name="Day5" sheetId="92" r:id="rId5"/>
    <sheet name="Day6" sheetId="91" r:id="rId6"/>
    <sheet name="Day7" sheetId="90" r:id="rId7"/>
    <sheet name="Day8" sheetId="89" r:id="rId8"/>
    <sheet name="Day9" sheetId="88" r:id="rId9"/>
    <sheet name="Day10" sheetId="87" r:id="rId10"/>
    <sheet name="Day11" sheetId="86" r:id="rId11"/>
    <sheet name="Day12" sheetId="85" r:id="rId12"/>
    <sheet name="Day13" sheetId="84" r:id="rId13"/>
    <sheet name="Day14" sheetId="83" r:id="rId14"/>
    <sheet name="Day15" sheetId="82" r:id="rId15"/>
    <sheet name="Day16" sheetId="81" r:id="rId16"/>
    <sheet name="Day17" sheetId="80" r:id="rId17"/>
    <sheet name="Day18" sheetId="79" r:id="rId18"/>
    <sheet name="Day19" sheetId="78" r:id="rId19"/>
    <sheet name="Day20" sheetId="77" r:id="rId20"/>
    <sheet name="Day21" sheetId="76" r:id="rId21"/>
    <sheet name="Day22" sheetId="75" r:id="rId22"/>
    <sheet name="Day23" sheetId="74" r:id="rId23"/>
    <sheet name="Day24" sheetId="73" r:id="rId24"/>
    <sheet name="Day25" sheetId="72" r:id="rId25"/>
    <sheet name="Day26" sheetId="71" r:id="rId26"/>
    <sheet name="Day27" sheetId="70" r:id="rId27"/>
    <sheet name="Day28" sheetId="69" r:id="rId28"/>
    <sheet name="Day29" sheetId="68" r:id="rId29"/>
    <sheet name="Day30" sheetId="67" r:id="rId30"/>
    <sheet name="Winds-Day" sheetId="9" state="hidden" r:id="rId31"/>
    <sheet name="Winds-Month" sheetId="10" state="hidden" r:id="rId32"/>
    <sheet name="Month" sheetId="1" r:id="rId33"/>
  </sheets>
  <definedNames>
    <definedName name="_xlnm.Print_Area" localSheetId="0">'Day1'!$A$1:$AE$32</definedName>
    <definedName name="_xlnm.Print_Area" localSheetId="30">'Winds-Day'!$A$1:$AF$27</definedName>
    <definedName name="_xlnm.Print_Area" localSheetId="31">'Winds-Month'!$A$1:$F$41</definedName>
  </definedNames>
  <calcPr calcId="162913"/>
</workbook>
</file>

<file path=xl/calcChain.xml><?xml version="1.0" encoding="utf-8"?>
<calcChain xmlns="http://schemas.openxmlformats.org/spreadsheetml/2006/main">
  <c r="N20" i="70" l="1"/>
  <c r="R20" i="93"/>
  <c r="R20" i="95"/>
  <c r="R20" i="2"/>
  <c r="V24" i="95"/>
  <c r="BB10" i="1"/>
  <c r="V24" i="94"/>
  <c r="BB11" i="1"/>
  <c r="V24" i="93"/>
  <c r="V24" i="92"/>
  <c r="BB13" i="1"/>
  <c r="V24" i="91"/>
  <c r="BB14" i="1"/>
  <c r="V24" i="90"/>
  <c r="BB15" i="1"/>
  <c r="V24" i="89"/>
  <c r="BB16" i="1"/>
  <c r="V24" i="88"/>
  <c r="V24" i="87"/>
  <c r="V24" i="86"/>
  <c r="BB19" i="1"/>
  <c r="V24" i="85"/>
  <c r="V24" i="84"/>
  <c r="V24" i="83"/>
  <c r="V24" i="82"/>
  <c r="BB23" i="1"/>
  <c r="V24" i="81"/>
  <c r="BB24" i="1"/>
  <c r="V24" i="80"/>
  <c r="BB25" i="1"/>
  <c r="V24" i="79"/>
  <c r="V24" i="78"/>
  <c r="BB27" i="1"/>
  <c r="V24" i="77"/>
  <c r="V24" i="76"/>
  <c r="V24" i="75"/>
  <c r="V24" i="74"/>
  <c r="BB31" i="1"/>
  <c r="V24" i="73"/>
  <c r="V24" i="72"/>
  <c r="BB33" i="1"/>
  <c r="V24" i="71"/>
  <c r="V24" i="70"/>
  <c r="BB35" i="1"/>
  <c r="V24" i="69"/>
  <c r="BB36" i="1"/>
  <c r="V24" i="68"/>
  <c r="V24" i="67"/>
  <c r="BB38" i="1"/>
  <c r="AW47" i="1"/>
  <c r="V24" i="2"/>
  <c r="BD4" i="1"/>
  <c r="BE9" i="1"/>
  <c r="BE10" i="1"/>
  <c r="BE11" i="1"/>
  <c r="BB12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AX47" i="1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12" i="9"/>
  <c r="AG12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W12" i="9"/>
  <c r="AX3" i="9"/>
  <c r="AY3" i="9"/>
  <c r="AZ3" i="9"/>
  <c r="BA3" i="9"/>
  <c r="BB12" i="9"/>
  <c r="BB3" i="9"/>
  <c r="BC3" i="9"/>
  <c r="BD12" i="9"/>
  <c r="BD3" i="9"/>
  <c r="BE3" i="9"/>
  <c r="BF3" i="9"/>
  <c r="BG3" i="9"/>
  <c r="BH3" i="9"/>
  <c r="BI3" i="9"/>
  <c r="BJ12" i="9"/>
  <c r="BJ3" i="9"/>
  <c r="BK3" i="9"/>
  <c r="BL3" i="9"/>
  <c r="C4" i="9"/>
  <c r="D4" i="9"/>
  <c r="E4" i="9"/>
  <c r="F4" i="9"/>
  <c r="G4" i="9"/>
  <c r="G13" i="9"/>
  <c r="H4" i="9"/>
  <c r="I4" i="9"/>
  <c r="J4" i="9"/>
  <c r="K4" i="9"/>
  <c r="L4" i="9"/>
  <c r="M4" i="9"/>
  <c r="N4" i="9"/>
  <c r="O4" i="9"/>
  <c r="P4" i="9"/>
  <c r="Q4" i="9"/>
  <c r="Q13" i="9"/>
  <c r="Q21" i="9"/>
  <c r="R4" i="9"/>
  <c r="S4" i="9"/>
  <c r="T13" i="9"/>
  <c r="T4" i="9"/>
  <c r="U4" i="9"/>
  <c r="V4" i="9"/>
  <c r="U13" i="9"/>
  <c r="W4" i="9"/>
  <c r="X13" i="9"/>
  <c r="X4" i="9"/>
  <c r="Y4" i="9"/>
  <c r="Z4" i="9"/>
  <c r="Y13" i="9"/>
  <c r="AA4" i="9"/>
  <c r="AB13" i="9"/>
  <c r="AB4" i="9"/>
  <c r="AC4" i="9"/>
  <c r="AD4" i="9"/>
  <c r="AD13" i="9"/>
  <c r="AE4" i="9"/>
  <c r="AE13" i="9"/>
  <c r="AF4" i="9"/>
  <c r="AG4" i="9"/>
  <c r="AG13" i="9"/>
  <c r="AH4" i="9"/>
  <c r="AI4" i="9"/>
  <c r="AJ4" i="9"/>
  <c r="AJ13" i="9"/>
  <c r="AK4" i="9"/>
  <c r="AL4" i="9"/>
  <c r="AM4" i="9"/>
  <c r="AM13" i="9"/>
  <c r="AN13" i="9"/>
  <c r="AN4" i="9"/>
  <c r="AO4" i="9"/>
  <c r="AP13" i="9"/>
  <c r="AP4" i="9"/>
  <c r="AQ4" i="9"/>
  <c r="AQ13" i="9"/>
  <c r="AR4" i="9"/>
  <c r="AS4" i="9"/>
  <c r="AT4" i="9"/>
  <c r="AU4" i="9"/>
  <c r="AV4" i="9"/>
  <c r="AW4" i="9"/>
  <c r="AX13" i="9"/>
  <c r="AX4" i="9"/>
  <c r="AY4" i="9"/>
  <c r="AZ4" i="9"/>
  <c r="BA4" i="9"/>
  <c r="BA13" i="9"/>
  <c r="BB4" i="9"/>
  <c r="BC4" i="9"/>
  <c r="BD4" i="9"/>
  <c r="BC13" i="9"/>
  <c r="BE4" i="9"/>
  <c r="BE13" i="9"/>
  <c r="BF4" i="9"/>
  <c r="BG4" i="9"/>
  <c r="BH4" i="9"/>
  <c r="BI4" i="9"/>
  <c r="BJ4" i="9"/>
  <c r="BK4" i="9"/>
  <c r="BL13" i="9"/>
  <c r="BL4" i="9"/>
  <c r="C5" i="9"/>
  <c r="C14" i="9"/>
  <c r="D5" i="9"/>
  <c r="E5" i="9"/>
  <c r="F5" i="9"/>
  <c r="G5" i="9"/>
  <c r="H14" i="9"/>
  <c r="H5" i="9"/>
  <c r="I5" i="9"/>
  <c r="J5" i="9"/>
  <c r="K5" i="9"/>
  <c r="L14" i="9"/>
  <c r="L5" i="9"/>
  <c r="M5" i="9"/>
  <c r="N5" i="9"/>
  <c r="O5" i="9"/>
  <c r="P5" i="9"/>
  <c r="Q5" i="9"/>
  <c r="R5" i="9"/>
  <c r="S5" i="9"/>
  <c r="T5" i="9"/>
  <c r="U5" i="9"/>
  <c r="V5" i="9"/>
  <c r="W5" i="9"/>
  <c r="X14" i="9"/>
  <c r="X5" i="9"/>
  <c r="Y5" i="9"/>
  <c r="Z5" i="9"/>
  <c r="AA5" i="9"/>
  <c r="AB14" i="9"/>
  <c r="AB5" i="9"/>
  <c r="AC5" i="9"/>
  <c r="AD5" i="9"/>
  <c r="AE5" i="9"/>
  <c r="AF14" i="9"/>
  <c r="AF5" i="9"/>
  <c r="AG5" i="9"/>
  <c r="AH5" i="9"/>
  <c r="AI5" i="9"/>
  <c r="AJ14" i="9"/>
  <c r="AJ5" i="9"/>
  <c r="AK5" i="9"/>
  <c r="AL5" i="9"/>
  <c r="AM5" i="9"/>
  <c r="AN14" i="9"/>
  <c r="AN5" i="9"/>
  <c r="AO5" i="9"/>
  <c r="AP5" i="9"/>
  <c r="AQ5" i="9"/>
  <c r="AR14" i="9"/>
  <c r="AR5" i="9"/>
  <c r="AS5" i="9"/>
  <c r="AT5" i="9"/>
  <c r="AU5" i="9"/>
  <c r="AU14" i="9"/>
  <c r="AV5" i="9"/>
  <c r="AW5" i="9"/>
  <c r="AX5" i="9"/>
  <c r="AY5" i="9"/>
  <c r="AZ5" i="9"/>
  <c r="BA5" i="9"/>
  <c r="BB5" i="9"/>
  <c r="BC5" i="9"/>
  <c r="BC14" i="9"/>
  <c r="BD5" i="9"/>
  <c r="BE5" i="9"/>
  <c r="BF5" i="9"/>
  <c r="BG5" i="9"/>
  <c r="BG14" i="9"/>
  <c r="BH5" i="9"/>
  <c r="BI5" i="9"/>
  <c r="BJ5" i="9"/>
  <c r="BK5" i="9"/>
  <c r="BK14" i="9"/>
  <c r="BL5" i="9"/>
  <c r="C6" i="9"/>
  <c r="D6" i="9"/>
  <c r="D15" i="9"/>
  <c r="E6" i="9"/>
  <c r="F6" i="9"/>
  <c r="F15" i="9"/>
  <c r="G6" i="9"/>
  <c r="H6" i="9"/>
  <c r="H15" i="9"/>
  <c r="I6" i="9"/>
  <c r="J6" i="9"/>
  <c r="J15" i="9"/>
  <c r="K6" i="9"/>
  <c r="L6" i="9"/>
  <c r="M6" i="9"/>
  <c r="N6" i="9"/>
  <c r="O6" i="9"/>
  <c r="P6" i="9"/>
  <c r="Q6" i="9"/>
  <c r="R15" i="9"/>
  <c r="R6" i="9"/>
  <c r="S6" i="9"/>
  <c r="T6" i="9"/>
  <c r="U6" i="9"/>
  <c r="V15" i="9"/>
  <c r="V6" i="9"/>
  <c r="W6" i="9"/>
  <c r="X6" i="9"/>
  <c r="Y6" i="9"/>
  <c r="Z6" i="9"/>
  <c r="AA6" i="9"/>
  <c r="AB6" i="9"/>
  <c r="AC6" i="9"/>
  <c r="AD6" i="9"/>
  <c r="AE6" i="9"/>
  <c r="AF15" i="9"/>
  <c r="AF6" i="9"/>
  <c r="AG6" i="9"/>
  <c r="AH6" i="9"/>
  <c r="AI6" i="9"/>
  <c r="AJ6" i="9"/>
  <c r="AK6" i="9"/>
  <c r="AL6" i="9"/>
  <c r="AL15" i="9"/>
  <c r="AM6" i="9"/>
  <c r="AN6" i="9"/>
  <c r="AO6" i="9"/>
  <c r="AO15" i="9"/>
  <c r="AP6" i="9"/>
  <c r="AQ6" i="9"/>
  <c r="AR6" i="9"/>
  <c r="AS6" i="9"/>
  <c r="AT6" i="9"/>
  <c r="AU6" i="9"/>
  <c r="AV6" i="9"/>
  <c r="AV15" i="9"/>
  <c r="AW6" i="9"/>
  <c r="AX6" i="9"/>
  <c r="AY6" i="9"/>
  <c r="AZ6" i="9"/>
  <c r="BA6" i="9"/>
  <c r="BB6" i="9"/>
  <c r="BC6" i="9"/>
  <c r="BD15" i="9"/>
  <c r="BD6" i="9"/>
  <c r="BE6" i="9"/>
  <c r="BF15" i="9"/>
  <c r="BF6" i="9"/>
  <c r="BG6" i="9"/>
  <c r="BH6" i="9"/>
  <c r="BI6" i="9"/>
  <c r="BJ15" i="9"/>
  <c r="BJ6" i="9"/>
  <c r="BI15" i="9"/>
  <c r="BK6" i="9"/>
  <c r="BL6" i="9"/>
  <c r="C7" i="9"/>
  <c r="D16" i="9"/>
  <c r="D7" i="9"/>
  <c r="E7" i="9"/>
  <c r="F7" i="9"/>
  <c r="G7" i="9"/>
  <c r="H16" i="9"/>
  <c r="H7" i="9"/>
  <c r="I7" i="9"/>
  <c r="J7" i="9"/>
  <c r="K7" i="9"/>
  <c r="L16" i="9"/>
  <c r="L7" i="9"/>
  <c r="M7" i="9"/>
  <c r="N7" i="9"/>
  <c r="O7" i="9"/>
  <c r="P7" i="9"/>
  <c r="Q7" i="9"/>
  <c r="R7" i="9"/>
  <c r="S7" i="9"/>
  <c r="T7" i="9"/>
  <c r="U7" i="9"/>
  <c r="V7" i="9"/>
  <c r="W7" i="9"/>
  <c r="W16" i="9"/>
  <c r="X7" i="9"/>
  <c r="Y7" i="9"/>
  <c r="Z7" i="9"/>
  <c r="AA7" i="9"/>
  <c r="AB7" i="9"/>
  <c r="AC7" i="9"/>
  <c r="AD7" i="9"/>
  <c r="AE7" i="9"/>
  <c r="AF16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16" i="9"/>
  <c r="BL7" i="9"/>
  <c r="C8" i="9"/>
  <c r="D17" i="9"/>
  <c r="D8" i="9"/>
  <c r="E8" i="9"/>
  <c r="F8" i="9"/>
  <c r="E17" i="9"/>
  <c r="G8" i="9"/>
  <c r="H8" i="9"/>
  <c r="I8" i="9"/>
  <c r="I17" i="9"/>
  <c r="J8" i="9"/>
  <c r="K8" i="9"/>
  <c r="L8" i="9"/>
  <c r="L17" i="9"/>
  <c r="M8" i="9"/>
  <c r="M17" i="9"/>
  <c r="N8" i="9"/>
  <c r="O8" i="9"/>
  <c r="P8" i="9"/>
  <c r="Q8" i="9"/>
  <c r="R8" i="9"/>
  <c r="S8" i="9"/>
  <c r="T8" i="9"/>
  <c r="T17" i="9"/>
  <c r="U8" i="9"/>
  <c r="V8" i="9"/>
  <c r="W8" i="9"/>
  <c r="X8" i="9"/>
  <c r="W17" i="9"/>
  <c r="W21" i="9"/>
  <c r="Y8" i="9"/>
  <c r="Z8" i="9"/>
  <c r="AA8" i="9"/>
  <c r="AB8" i="9"/>
  <c r="AC8" i="9"/>
  <c r="AD8" i="9"/>
  <c r="AE8" i="9"/>
  <c r="AF8" i="9"/>
  <c r="AE17" i="9"/>
  <c r="AG8" i="9"/>
  <c r="AH8" i="9"/>
  <c r="AH17" i="9"/>
  <c r="AI8" i="9"/>
  <c r="AJ17" i="9"/>
  <c r="AJ21" i="9"/>
  <c r="AJ8" i="9"/>
  <c r="AK8" i="9"/>
  <c r="AK17" i="9"/>
  <c r="AL8" i="9"/>
  <c r="AM8" i="9"/>
  <c r="AN8" i="9"/>
  <c r="AN17" i="9"/>
  <c r="AO8" i="9"/>
  <c r="AP8" i="9"/>
  <c r="AQ8" i="9"/>
  <c r="AR8" i="9"/>
  <c r="AS8" i="9"/>
  <c r="AS17" i="9"/>
  <c r="AT8" i="9"/>
  <c r="AU8" i="9"/>
  <c r="AU17" i="9"/>
  <c r="AV8" i="9"/>
  <c r="AW8" i="9"/>
  <c r="AX8" i="9"/>
  <c r="AY8" i="9"/>
  <c r="AZ8" i="9"/>
  <c r="BA8" i="9"/>
  <c r="BA17" i="9"/>
  <c r="BB8" i="9"/>
  <c r="BC8" i="9"/>
  <c r="BD8" i="9"/>
  <c r="BD17" i="9"/>
  <c r="BE8" i="9"/>
  <c r="BE17" i="9"/>
  <c r="BF8" i="9"/>
  <c r="BG8" i="9"/>
  <c r="BH8" i="9"/>
  <c r="BI8" i="9"/>
  <c r="BI17" i="9"/>
  <c r="BJ8" i="9"/>
  <c r="BK8" i="9"/>
  <c r="BL8" i="9"/>
  <c r="C9" i="9"/>
  <c r="C18" i="9"/>
  <c r="D9" i="9"/>
  <c r="E9" i="9"/>
  <c r="F9" i="9"/>
  <c r="G9" i="9"/>
  <c r="G18" i="9"/>
  <c r="H9" i="9"/>
  <c r="I9" i="9"/>
  <c r="J9" i="9"/>
  <c r="K9" i="9"/>
  <c r="K18" i="9"/>
  <c r="L9" i="9"/>
  <c r="M9" i="9"/>
  <c r="N9" i="9"/>
  <c r="O9" i="9"/>
  <c r="O18" i="9"/>
  <c r="P9" i="9"/>
  <c r="Q9" i="9"/>
  <c r="R9" i="9"/>
  <c r="S9" i="9"/>
  <c r="S18" i="9"/>
  <c r="T9" i="9"/>
  <c r="U9" i="9"/>
  <c r="V9" i="9"/>
  <c r="W9" i="9"/>
  <c r="W18" i="9"/>
  <c r="X9" i="9"/>
  <c r="Y9" i="9"/>
  <c r="Z9" i="9"/>
  <c r="AA9" i="9"/>
  <c r="AA18" i="9"/>
  <c r="AB9" i="9"/>
  <c r="AC9" i="9"/>
  <c r="AD9" i="9"/>
  <c r="AE9" i="9"/>
  <c r="AE18" i="9"/>
  <c r="AF9" i="9"/>
  <c r="AG9" i="9"/>
  <c r="AH9" i="9"/>
  <c r="AI9" i="9"/>
  <c r="AI18" i="9"/>
  <c r="AJ9" i="9"/>
  <c r="AK9" i="9"/>
  <c r="AL9" i="9"/>
  <c r="AM9" i="9"/>
  <c r="AM18" i="9"/>
  <c r="AN9" i="9"/>
  <c r="AO9" i="9"/>
  <c r="AP9" i="9"/>
  <c r="AQ9" i="9"/>
  <c r="AR9" i="9"/>
  <c r="AS9" i="9"/>
  <c r="AT9" i="9"/>
  <c r="AU9" i="9"/>
  <c r="AV9" i="9"/>
  <c r="AW9" i="9"/>
  <c r="AX9" i="9"/>
  <c r="AY9" i="9"/>
  <c r="AY18" i="9"/>
  <c r="AZ9" i="9"/>
  <c r="BA9" i="9"/>
  <c r="BB9" i="9"/>
  <c r="BC9" i="9"/>
  <c r="BD9" i="9"/>
  <c r="BE9" i="9"/>
  <c r="BF9" i="9"/>
  <c r="BG9" i="9"/>
  <c r="BG18" i="9"/>
  <c r="BH9" i="9"/>
  <c r="BI9" i="9"/>
  <c r="BJ9" i="9"/>
  <c r="BK9" i="9"/>
  <c r="BL9" i="9"/>
  <c r="C10" i="9"/>
  <c r="D10" i="9"/>
  <c r="E10" i="9"/>
  <c r="F10" i="9"/>
  <c r="G10" i="9"/>
  <c r="H10" i="9"/>
  <c r="I10" i="9"/>
  <c r="J10" i="9"/>
  <c r="I19" i="9"/>
  <c r="I21" i="9"/>
  <c r="K10" i="9"/>
  <c r="L10" i="9"/>
  <c r="L19" i="9"/>
  <c r="M10" i="9"/>
  <c r="N10" i="9"/>
  <c r="O10" i="9"/>
  <c r="O19" i="9"/>
  <c r="O21" i="9"/>
  <c r="P10" i="9"/>
  <c r="Q10" i="9"/>
  <c r="R10" i="9"/>
  <c r="S10" i="9"/>
  <c r="T10" i="9"/>
  <c r="U10" i="9"/>
  <c r="V19" i="9"/>
  <c r="V10" i="9"/>
  <c r="W10" i="9"/>
  <c r="X10" i="9"/>
  <c r="Y10" i="9"/>
  <c r="Z10" i="9"/>
  <c r="AA10" i="9"/>
  <c r="AA19" i="9"/>
  <c r="AA21" i="9"/>
  <c r="AB10" i="9"/>
  <c r="AC10" i="9"/>
  <c r="AC19" i="9"/>
  <c r="AD10" i="9"/>
  <c r="AE10" i="9"/>
  <c r="AF19" i="9"/>
  <c r="AF21" i="9"/>
  <c r="AF10" i="9"/>
  <c r="AG10" i="9"/>
  <c r="AG19" i="9"/>
  <c r="AG21" i="9"/>
  <c r="AH10" i="9"/>
  <c r="AI10" i="9"/>
  <c r="AJ10" i="9"/>
  <c r="AK10" i="9"/>
  <c r="AK19" i="9"/>
  <c r="AL10" i="9"/>
  <c r="AM10" i="9"/>
  <c r="AN10" i="9"/>
  <c r="AO10" i="9"/>
  <c r="AP10" i="9"/>
  <c r="AQ10" i="9"/>
  <c r="AR19" i="9"/>
  <c r="AR10" i="9"/>
  <c r="AS10" i="9"/>
  <c r="AS19" i="9"/>
  <c r="AS21" i="9"/>
  <c r="AT10" i="9"/>
  <c r="AU10" i="9"/>
  <c r="AV10" i="9"/>
  <c r="AU19" i="9"/>
  <c r="AU21" i="9"/>
  <c r="AW10" i="9"/>
  <c r="AX10" i="9"/>
  <c r="AX19" i="9"/>
  <c r="AX21" i="9"/>
  <c r="AY10" i="9"/>
  <c r="AZ10" i="9"/>
  <c r="BA10" i="9"/>
  <c r="BA19" i="9"/>
  <c r="BA21" i="9"/>
  <c r="BB10" i="9"/>
  <c r="BC10" i="9"/>
  <c r="BC19" i="9"/>
  <c r="BD10" i="9"/>
  <c r="BE10" i="9"/>
  <c r="BF19" i="9"/>
  <c r="BF10" i="9"/>
  <c r="BG10" i="9"/>
  <c r="BH10" i="9"/>
  <c r="BG19" i="9"/>
  <c r="BG21" i="9"/>
  <c r="BI10" i="9"/>
  <c r="BJ10" i="9"/>
  <c r="BK10" i="9"/>
  <c r="BL19" i="9"/>
  <c r="BL10" i="9"/>
  <c r="E12" i="9"/>
  <c r="F12" i="9"/>
  <c r="I12" i="9"/>
  <c r="J12" i="9"/>
  <c r="M12" i="9"/>
  <c r="N12" i="9"/>
  <c r="Y12" i="9"/>
  <c r="Z12" i="9"/>
  <c r="AC12" i="9"/>
  <c r="AD12" i="9"/>
  <c r="AK12" i="9"/>
  <c r="AL12" i="9"/>
  <c r="AO12" i="9"/>
  <c r="AP12" i="9"/>
  <c r="AS12" i="9"/>
  <c r="AT12" i="9"/>
  <c r="AX12" i="9"/>
  <c r="AY12" i="9"/>
  <c r="AZ12" i="9"/>
  <c r="BA12" i="9"/>
  <c r="BE12" i="9"/>
  <c r="BF12" i="9"/>
  <c r="BG12" i="9"/>
  <c r="BH12" i="9"/>
  <c r="BI12" i="9"/>
  <c r="BK12" i="9"/>
  <c r="BL12" i="9"/>
  <c r="H13" i="9"/>
  <c r="M13" i="9"/>
  <c r="AC13" i="9"/>
  <c r="AO13" i="9"/>
  <c r="BJ13" i="9"/>
  <c r="D14" i="9"/>
  <c r="E14" i="9"/>
  <c r="F14" i="9"/>
  <c r="G14" i="9"/>
  <c r="I14" i="9"/>
  <c r="J14" i="9"/>
  <c r="K14" i="9"/>
  <c r="M14" i="9"/>
  <c r="N14" i="9"/>
  <c r="Q14" i="9"/>
  <c r="R14" i="9"/>
  <c r="U14" i="9"/>
  <c r="V14" i="9"/>
  <c r="W14" i="9"/>
  <c r="Y14" i="9"/>
  <c r="Z14" i="9"/>
  <c r="AA14" i="9"/>
  <c r="AC14" i="9"/>
  <c r="AD14" i="9"/>
  <c r="AG14" i="9"/>
  <c r="AH14" i="9"/>
  <c r="AI14" i="9"/>
  <c r="AK14" i="9"/>
  <c r="AL14" i="9"/>
  <c r="AM14" i="9"/>
  <c r="AO14" i="9"/>
  <c r="AP14" i="9"/>
  <c r="AQ14" i="9"/>
  <c r="AS14" i="9"/>
  <c r="AT14" i="9"/>
  <c r="AV14" i="9"/>
  <c r="AW14" i="9"/>
  <c r="AX14" i="9"/>
  <c r="BA14" i="9"/>
  <c r="BB14" i="9"/>
  <c r="BD14" i="9"/>
  <c r="BE14" i="9"/>
  <c r="BF14" i="9"/>
  <c r="BH14" i="9"/>
  <c r="BI14" i="9"/>
  <c r="BJ14" i="9"/>
  <c r="C15" i="9"/>
  <c r="P15" i="9"/>
  <c r="AB15" i="9"/>
  <c r="AM15" i="9"/>
  <c r="AQ15" i="9"/>
  <c r="AR15" i="9"/>
  <c r="BE15" i="9"/>
  <c r="BG15" i="9"/>
  <c r="BH15" i="9"/>
  <c r="BK15" i="9"/>
  <c r="BL15" i="9"/>
  <c r="C16" i="9"/>
  <c r="E16" i="9"/>
  <c r="F16" i="9"/>
  <c r="I16" i="9"/>
  <c r="J16" i="9"/>
  <c r="K16" i="9"/>
  <c r="M16" i="9"/>
  <c r="N16" i="9"/>
  <c r="Q16" i="9"/>
  <c r="R16" i="9"/>
  <c r="U16" i="9"/>
  <c r="V16" i="9"/>
  <c r="X16" i="9"/>
  <c r="Y16" i="9"/>
  <c r="Z16" i="9"/>
  <c r="AA16" i="9"/>
  <c r="AB16" i="9"/>
  <c r="AC16" i="9"/>
  <c r="AD16" i="9"/>
  <c r="AE16" i="9"/>
  <c r="AG16" i="9"/>
  <c r="AH16" i="9"/>
  <c r="AK16" i="9"/>
  <c r="AL16" i="9"/>
  <c r="AO16" i="9"/>
  <c r="AP16" i="9"/>
  <c r="AS16" i="9"/>
  <c r="AT16" i="9"/>
  <c r="AW16" i="9"/>
  <c r="AX16" i="9"/>
  <c r="BA16" i="9"/>
  <c r="BB16" i="9"/>
  <c r="BE16" i="9"/>
  <c r="BF16" i="9"/>
  <c r="BI16" i="9"/>
  <c r="BJ16" i="9"/>
  <c r="BK16" i="9"/>
  <c r="O17" i="9"/>
  <c r="P17" i="9"/>
  <c r="AA17" i="9"/>
  <c r="AM17" i="9"/>
  <c r="AT17" i="9"/>
  <c r="AV17" i="9"/>
  <c r="BC17" i="9"/>
  <c r="BF17" i="9"/>
  <c r="BG17" i="9"/>
  <c r="BH17" i="9"/>
  <c r="BJ17" i="9"/>
  <c r="BK17" i="9"/>
  <c r="BL17" i="9"/>
  <c r="D18" i="9"/>
  <c r="E18" i="9"/>
  <c r="F18" i="9"/>
  <c r="I18" i="9"/>
  <c r="J18" i="9"/>
  <c r="L18" i="9"/>
  <c r="M18" i="9"/>
  <c r="N18" i="9"/>
  <c r="P18" i="9"/>
  <c r="Q18" i="9"/>
  <c r="R18" i="9"/>
  <c r="T18" i="9"/>
  <c r="U18" i="9"/>
  <c r="V18" i="9"/>
  <c r="Y18" i="9"/>
  <c r="Z18" i="9"/>
  <c r="AB18" i="9"/>
  <c r="AC18" i="9"/>
  <c r="AD18" i="9"/>
  <c r="AF18" i="9"/>
  <c r="AG18" i="9"/>
  <c r="AH18" i="9"/>
  <c r="AJ18" i="9"/>
  <c r="AK18" i="9"/>
  <c r="AL18" i="9"/>
  <c r="AN18" i="9"/>
  <c r="AO18" i="9"/>
  <c r="AP18" i="9"/>
  <c r="AS18" i="9"/>
  <c r="AT18" i="9"/>
  <c r="AW18" i="9"/>
  <c r="AX18" i="9"/>
  <c r="AZ18" i="9"/>
  <c r="BA18" i="9"/>
  <c r="BB18" i="9"/>
  <c r="BE18" i="9"/>
  <c r="BF18" i="9"/>
  <c r="BH18" i="9"/>
  <c r="BI18" i="9"/>
  <c r="BJ18" i="9"/>
  <c r="C19" i="9"/>
  <c r="C21" i="9"/>
  <c r="D19" i="9"/>
  <c r="D21" i="9"/>
  <c r="C22" i="9"/>
  <c r="C25" i="9"/>
  <c r="C20" i="2"/>
  <c r="AA9" i="1"/>
  <c r="K19" i="9"/>
  <c r="N19" i="9"/>
  <c r="Q19" i="9"/>
  <c r="R19" i="9"/>
  <c r="Y19" i="9"/>
  <c r="Z19" i="9"/>
  <c r="AL19" i="9"/>
  <c r="AN19" i="9"/>
  <c r="AN21" i="9"/>
  <c r="AQ19" i="9"/>
  <c r="AY19" i="9"/>
  <c r="AZ19" i="9"/>
  <c r="AZ21" i="9"/>
  <c r="AY22" i="9"/>
  <c r="AY25" i="9"/>
  <c r="C20" i="72"/>
  <c r="AA33" i="1"/>
  <c r="BB19" i="9"/>
  <c r="BB21" i="9"/>
  <c r="BE19" i="9"/>
  <c r="BK19" i="9"/>
  <c r="G12" i="67"/>
  <c r="H12" i="67"/>
  <c r="G17" i="67"/>
  <c r="H17" i="67"/>
  <c r="G20" i="67"/>
  <c r="D38" i="1"/>
  <c r="D20" i="67"/>
  <c r="BI26" i="9"/>
  <c r="J20" i="67"/>
  <c r="F38" i="1"/>
  <c r="K20" i="67"/>
  <c r="K38" i="1"/>
  <c r="O38" i="1"/>
  <c r="L20" i="67"/>
  <c r="P38" i="1"/>
  <c r="N20" i="67"/>
  <c r="O20" i="67"/>
  <c r="U38" i="1"/>
  <c r="P20" i="67"/>
  <c r="V38" i="1"/>
  <c r="Q20" i="67"/>
  <c r="W38" i="1"/>
  <c r="R20" i="67"/>
  <c r="Y38" i="1"/>
  <c r="S20" i="67"/>
  <c r="AC38" i="1"/>
  <c r="T20" i="67"/>
  <c r="AB38" i="1"/>
  <c r="U20" i="67"/>
  <c r="V20" i="67"/>
  <c r="W20" i="67"/>
  <c r="AD38" i="1"/>
  <c r="Z47" i="1"/>
  <c r="X20" i="67"/>
  <c r="AB20" i="67"/>
  <c r="AJ38" i="1"/>
  <c r="AN38" i="1"/>
  <c r="AC20" i="67"/>
  <c r="AO38" i="1"/>
  <c r="AD20" i="67"/>
  <c r="AT38" i="1"/>
  <c r="AX38" i="1"/>
  <c r="J21" i="67"/>
  <c r="G38" i="1"/>
  <c r="K21" i="67"/>
  <c r="L38" i="1"/>
  <c r="L21" i="67"/>
  <c r="Q38" i="1"/>
  <c r="Y21" i="67"/>
  <c r="AH38" i="1"/>
  <c r="Z21" i="67"/>
  <c r="AI38" i="1"/>
  <c r="AB21" i="67"/>
  <c r="AK38" i="1"/>
  <c r="AC21" i="67"/>
  <c r="AP38" i="1"/>
  <c r="AD21" i="67"/>
  <c r="AU38" i="1"/>
  <c r="J22" i="67"/>
  <c r="H38" i="1"/>
  <c r="K22" i="67"/>
  <c r="M38" i="1"/>
  <c r="L22" i="67"/>
  <c r="R38" i="1"/>
  <c r="AB22" i="67"/>
  <c r="AL38" i="1"/>
  <c r="AC22" i="67"/>
  <c r="AQ38" i="1"/>
  <c r="AD22" i="67"/>
  <c r="AV38" i="1"/>
  <c r="J23" i="67"/>
  <c r="I38" i="1"/>
  <c r="K23" i="67"/>
  <c r="N38" i="1"/>
  <c r="L23" i="67"/>
  <c r="S38" i="1"/>
  <c r="S23" i="67"/>
  <c r="AY38" i="1"/>
  <c r="AT47" i="1"/>
  <c r="T23" i="67"/>
  <c r="AZ38" i="1"/>
  <c r="AU47" i="1"/>
  <c r="U23" i="67"/>
  <c r="BA38" i="1"/>
  <c r="AV47" i="1"/>
  <c r="AB23" i="67"/>
  <c r="AM38" i="1"/>
  <c r="AC23" i="67"/>
  <c r="AR38" i="1"/>
  <c r="AS38" i="1"/>
  <c r="AD23" i="67"/>
  <c r="AW38" i="1"/>
  <c r="G12" i="68"/>
  <c r="H12" i="68"/>
  <c r="G17" i="68"/>
  <c r="E20" i="68"/>
  <c r="H17" i="68"/>
  <c r="G20" i="68"/>
  <c r="D20" i="68"/>
  <c r="BG26" i="9"/>
  <c r="J20" i="68"/>
  <c r="F37" i="1"/>
  <c r="K20" i="68"/>
  <c r="K37" i="1"/>
  <c r="L20" i="68"/>
  <c r="P37" i="1"/>
  <c r="N20" i="68"/>
  <c r="O20" i="68"/>
  <c r="U37" i="1"/>
  <c r="P20" i="68"/>
  <c r="V37" i="1"/>
  <c r="Q20" i="68"/>
  <c r="W37" i="1"/>
  <c r="R20" i="68"/>
  <c r="Y37" i="1"/>
  <c r="U47" i="1"/>
  <c r="S20" i="68"/>
  <c r="AC37" i="1"/>
  <c r="T20" i="68"/>
  <c r="AB37" i="1"/>
  <c r="U20" i="68"/>
  <c r="V20" i="68"/>
  <c r="W20" i="68"/>
  <c r="AD37" i="1"/>
  <c r="X20" i="68"/>
  <c r="AB20" i="68"/>
  <c r="AJ37" i="1"/>
  <c r="AC20" i="68"/>
  <c r="AO37" i="1"/>
  <c r="AD20" i="68"/>
  <c r="AT37" i="1"/>
  <c r="J21" i="68"/>
  <c r="G37" i="1"/>
  <c r="K21" i="68"/>
  <c r="L37" i="1"/>
  <c r="L21" i="68"/>
  <c r="Q37" i="1"/>
  <c r="Y21" i="68"/>
  <c r="AH37" i="1"/>
  <c r="Z21" i="68"/>
  <c r="AI37" i="1"/>
  <c r="AB21" i="68"/>
  <c r="AK37" i="1"/>
  <c r="AC21" i="68"/>
  <c r="AP37" i="1"/>
  <c r="AD21" i="68"/>
  <c r="AU37" i="1"/>
  <c r="J22" i="68"/>
  <c r="H37" i="1"/>
  <c r="K22" i="68"/>
  <c r="M37" i="1"/>
  <c r="L22" i="68"/>
  <c r="R37" i="1"/>
  <c r="AB22" i="68"/>
  <c r="AL37" i="1"/>
  <c r="AC22" i="68"/>
  <c r="AQ37" i="1"/>
  <c r="AD22" i="68"/>
  <c r="AV37" i="1"/>
  <c r="J23" i="68"/>
  <c r="I37" i="1"/>
  <c r="K23" i="68"/>
  <c r="N37" i="1"/>
  <c r="L23" i="68"/>
  <c r="S37" i="1"/>
  <c r="S23" i="68"/>
  <c r="AY37" i="1"/>
  <c r="T23" i="68"/>
  <c r="AZ37" i="1"/>
  <c r="U23" i="68"/>
  <c r="BA37" i="1"/>
  <c r="AB23" i="68"/>
  <c r="AM37" i="1"/>
  <c r="AC23" i="68"/>
  <c r="AR37" i="1"/>
  <c r="AD23" i="68"/>
  <c r="AW37" i="1"/>
  <c r="BB37" i="1"/>
  <c r="G12" i="69"/>
  <c r="H12" i="69"/>
  <c r="G17" i="69"/>
  <c r="H17" i="69"/>
  <c r="D20" i="69"/>
  <c r="BE26" i="9"/>
  <c r="J20" i="69"/>
  <c r="F36" i="1"/>
  <c r="K20" i="69"/>
  <c r="K36" i="1"/>
  <c r="L20" i="69"/>
  <c r="P36" i="1"/>
  <c r="N20" i="69"/>
  <c r="O20" i="69"/>
  <c r="U36" i="1"/>
  <c r="P20" i="69"/>
  <c r="V36" i="1"/>
  <c r="Q20" i="69"/>
  <c r="W36" i="1"/>
  <c r="R20" i="69"/>
  <c r="Y36" i="1"/>
  <c r="S20" i="69"/>
  <c r="AC36" i="1"/>
  <c r="T20" i="69"/>
  <c r="AB36" i="1"/>
  <c r="U20" i="69"/>
  <c r="V20" i="69"/>
  <c r="W20" i="69"/>
  <c r="AD36" i="1"/>
  <c r="X20" i="69"/>
  <c r="AB20" i="69"/>
  <c r="AJ36" i="1"/>
  <c r="AC20" i="69"/>
  <c r="AO36" i="1"/>
  <c r="AD20" i="69"/>
  <c r="AT36" i="1"/>
  <c r="J21" i="69"/>
  <c r="G36" i="1"/>
  <c r="K21" i="69"/>
  <c r="L36" i="1"/>
  <c r="L21" i="69"/>
  <c r="Q36" i="1"/>
  <c r="Y21" i="69"/>
  <c r="AH36" i="1"/>
  <c r="Z21" i="69"/>
  <c r="AI36" i="1"/>
  <c r="AB21" i="69"/>
  <c r="AK36" i="1"/>
  <c r="AC21" i="69"/>
  <c r="AP36" i="1"/>
  <c r="AD21" i="69"/>
  <c r="AU36" i="1"/>
  <c r="J22" i="69"/>
  <c r="H36" i="1"/>
  <c r="K22" i="69"/>
  <c r="M36" i="1"/>
  <c r="L22" i="69"/>
  <c r="R36" i="1"/>
  <c r="AB22" i="69"/>
  <c r="AL36" i="1"/>
  <c r="AC22" i="69"/>
  <c r="AQ36" i="1"/>
  <c r="AD22" i="69"/>
  <c r="AV36" i="1"/>
  <c r="J23" i="69"/>
  <c r="I36" i="1"/>
  <c r="K23" i="69"/>
  <c r="N36" i="1"/>
  <c r="L23" i="69"/>
  <c r="S36" i="1"/>
  <c r="S23" i="69"/>
  <c r="AY36" i="1"/>
  <c r="T23" i="69"/>
  <c r="AZ36" i="1"/>
  <c r="U23" i="69"/>
  <c r="BA36" i="1"/>
  <c r="AB23" i="69"/>
  <c r="AM36" i="1"/>
  <c r="AC23" i="69"/>
  <c r="AR36" i="1"/>
  <c r="AD23" i="69"/>
  <c r="AW36" i="1"/>
  <c r="G12" i="70"/>
  <c r="H12" i="70"/>
  <c r="G17" i="70"/>
  <c r="H17" i="70"/>
  <c r="D20" i="70"/>
  <c r="Z35" i="1"/>
  <c r="J20" i="70"/>
  <c r="F35" i="1"/>
  <c r="J35" i="1"/>
  <c r="K20" i="70"/>
  <c r="K35" i="1"/>
  <c r="L20" i="70"/>
  <c r="P35" i="1"/>
  <c r="O20" i="70"/>
  <c r="U35" i="1"/>
  <c r="P20" i="70"/>
  <c r="V35" i="1"/>
  <c r="Q20" i="70"/>
  <c r="W35" i="1"/>
  <c r="R20" i="70"/>
  <c r="Y35" i="1"/>
  <c r="S20" i="70"/>
  <c r="AC35" i="1"/>
  <c r="T20" i="70"/>
  <c r="AB35" i="1"/>
  <c r="U20" i="70"/>
  <c r="V20" i="70"/>
  <c r="W20" i="70"/>
  <c r="AD35" i="1"/>
  <c r="X20" i="70"/>
  <c r="AB20" i="70"/>
  <c r="AJ35" i="1"/>
  <c r="AC20" i="70"/>
  <c r="AO35" i="1"/>
  <c r="AD20" i="70"/>
  <c r="AT35" i="1"/>
  <c r="J21" i="70"/>
  <c r="G35" i="1"/>
  <c r="K21" i="70"/>
  <c r="L35" i="1"/>
  <c r="L21" i="70"/>
  <c r="Q35" i="1"/>
  <c r="Y21" i="70"/>
  <c r="AH35" i="1"/>
  <c r="Z21" i="70"/>
  <c r="AI35" i="1"/>
  <c r="AB21" i="70"/>
  <c r="AK35" i="1"/>
  <c r="AC21" i="70"/>
  <c r="AP35" i="1"/>
  <c r="AS35" i="1"/>
  <c r="AD21" i="70"/>
  <c r="AU35" i="1"/>
  <c r="J22" i="70"/>
  <c r="H35" i="1"/>
  <c r="K22" i="70"/>
  <c r="M35" i="1"/>
  <c r="L22" i="70"/>
  <c r="R35" i="1"/>
  <c r="AB22" i="70"/>
  <c r="AL35" i="1"/>
  <c r="AN35" i="1"/>
  <c r="AC22" i="70"/>
  <c r="AQ35" i="1"/>
  <c r="AD22" i="70"/>
  <c r="AV35" i="1"/>
  <c r="J23" i="70"/>
  <c r="I35" i="1"/>
  <c r="K23" i="70"/>
  <c r="N35" i="1"/>
  <c r="L23" i="70"/>
  <c r="S35" i="1"/>
  <c r="S23" i="70"/>
  <c r="AY35" i="1"/>
  <c r="T23" i="70"/>
  <c r="AZ35" i="1"/>
  <c r="U23" i="70"/>
  <c r="BA35" i="1"/>
  <c r="AB23" i="70"/>
  <c r="AM35" i="1"/>
  <c r="AC23" i="70"/>
  <c r="AR35" i="1"/>
  <c r="AD23" i="70"/>
  <c r="AW35" i="1"/>
  <c r="G12" i="71"/>
  <c r="H12" i="71"/>
  <c r="G17" i="71"/>
  <c r="E20" i="71"/>
  <c r="H17" i="71"/>
  <c r="G20" i="71"/>
  <c r="D34" i="1"/>
  <c r="D20" i="71"/>
  <c r="BA26" i="9"/>
  <c r="Z34" i="1"/>
  <c r="J20" i="71"/>
  <c r="F34" i="1"/>
  <c r="K20" i="71"/>
  <c r="K34" i="1"/>
  <c r="O34" i="1"/>
  <c r="L20" i="71"/>
  <c r="P34" i="1"/>
  <c r="N20" i="71"/>
  <c r="O20" i="71"/>
  <c r="U34" i="1"/>
  <c r="X34" i="1"/>
  <c r="P20" i="71"/>
  <c r="V34" i="1"/>
  <c r="Q20" i="71"/>
  <c r="W34" i="1"/>
  <c r="R20" i="71"/>
  <c r="Y34" i="1"/>
  <c r="S20" i="71"/>
  <c r="AC34" i="1"/>
  <c r="T20" i="71"/>
  <c r="AB34" i="1"/>
  <c r="U20" i="71"/>
  <c r="V20" i="71"/>
  <c r="W20" i="71"/>
  <c r="AD34" i="1"/>
  <c r="X20" i="71"/>
  <c r="AB20" i="71"/>
  <c r="AJ34" i="1"/>
  <c r="AC20" i="71"/>
  <c r="AO34" i="1"/>
  <c r="AS34" i="1"/>
  <c r="AD20" i="71"/>
  <c r="AT34" i="1"/>
  <c r="J21" i="71"/>
  <c r="G34" i="1"/>
  <c r="K21" i="71"/>
  <c r="L34" i="1"/>
  <c r="L21" i="71"/>
  <c r="Q34" i="1"/>
  <c r="Y21" i="71"/>
  <c r="AH34" i="1"/>
  <c r="Z21" i="71"/>
  <c r="AI34" i="1"/>
  <c r="AB21" i="71"/>
  <c r="AK34" i="1"/>
  <c r="AC21" i="71"/>
  <c r="AP34" i="1"/>
  <c r="AD21" i="71"/>
  <c r="AU34" i="1"/>
  <c r="J22" i="71"/>
  <c r="H34" i="1"/>
  <c r="K22" i="71"/>
  <c r="M34" i="1"/>
  <c r="L22" i="71"/>
  <c r="R34" i="1"/>
  <c r="AB22" i="71"/>
  <c r="AL34" i="1"/>
  <c r="AC22" i="71"/>
  <c r="AQ34" i="1"/>
  <c r="AD22" i="71"/>
  <c r="AV34" i="1"/>
  <c r="J23" i="71"/>
  <c r="I34" i="1"/>
  <c r="K23" i="71"/>
  <c r="N34" i="1"/>
  <c r="L23" i="71"/>
  <c r="S34" i="1"/>
  <c r="S23" i="71"/>
  <c r="AY34" i="1"/>
  <c r="T23" i="71"/>
  <c r="AZ34" i="1"/>
  <c r="U23" i="71"/>
  <c r="BA34" i="1"/>
  <c r="AB23" i="71"/>
  <c r="AM34" i="1"/>
  <c r="AC23" i="71"/>
  <c r="AR34" i="1"/>
  <c r="AD23" i="71"/>
  <c r="AW34" i="1"/>
  <c r="BB34" i="1"/>
  <c r="G12" i="72"/>
  <c r="H12" i="72"/>
  <c r="G17" i="72"/>
  <c r="E20" i="72"/>
  <c r="F20" i="72"/>
  <c r="H17" i="72"/>
  <c r="G20" i="72"/>
  <c r="D33" i="1"/>
  <c r="D20" i="72"/>
  <c r="AY26" i="9"/>
  <c r="J20" i="72"/>
  <c r="F33" i="1"/>
  <c r="K20" i="72"/>
  <c r="K33" i="1"/>
  <c r="O33" i="1"/>
  <c r="L20" i="72"/>
  <c r="P33" i="1"/>
  <c r="N20" i="72"/>
  <c r="O20" i="72"/>
  <c r="U33" i="1"/>
  <c r="P20" i="72"/>
  <c r="V33" i="1"/>
  <c r="Q20" i="72"/>
  <c r="W33" i="1"/>
  <c r="X33" i="1"/>
  <c r="Y33" i="1"/>
  <c r="S20" i="72"/>
  <c r="AC33" i="1"/>
  <c r="T20" i="72"/>
  <c r="AB33" i="1"/>
  <c r="U20" i="72"/>
  <c r="V20" i="72"/>
  <c r="W20" i="72"/>
  <c r="AD33" i="1"/>
  <c r="X20" i="72"/>
  <c r="AB20" i="72"/>
  <c r="AJ33" i="1"/>
  <c r="AC20" i="72"/>
  <c r="AO33" i="1"/>
  <c r="AS33" i="1"/>
  <c r="AD20" i="72"/>
  <c r="AT33" i="1"/>
  <c r="J21" i="72"/>
  <c r="G33" i="1"/>
  <c r="K21" i="72"/>
  <c r="L33" i="1"/>
  <c r="L21" i="72"/>
  <c r="Q33" i="1"/>
  <c r="T33" i="1"/>
  <c r="Y21" i="72"/>
  <c r="AH33" i="1"/>
  <c r="Z21" i="72"/>
  <c r="AI33" i="1"/>
  <c r="AB21" i="72"/>
  <c r="AK33" i="1"/>
  <c r="AN33" i="1"/>
  <c r="AC21" i="72"/>
  <c r="AP33" i="1"/>
  <c r="AD21" i="72"/>
  <c r="AU33" i="1"/>
  <c r="J22" i="72"/>
  <c r="H33" i="1"/>
  <c r="K22" i="72"/>
  <c r="M33" i="1"/>
  <c r="L22" i="72"/>
  <c r="R33" i="1"/>
  <c r="AB22" i="72"/>
  <c r="AL33" i="1"/>
  <c r="AC22" i="72"/>
  <c r="AQ33" i="1"/>
  <c r="AD22" i="72"/>
  <c r="AV33" i="1"/>
  <c r="J23" i="72"/>
  <c r="I33" i="1"/>
  <c r="K23" i="72"/>
  <c r="N33" i="1"/>
  <c r="L23" i="72"/>
  <c r="S33" i="1"/>
  <c r="S23" i="72"/>
  <c r="T23" i="72"/>
  <c r="AZ33" i="1"/>
  <c r="U23" i="72"/>
  <c r="BA33" i="1"/>
  <c r="AB23" i="72"/>
  <c r="AM33" i="1"/>
  <c r="AC23" i="72"/>
  <c r="AR33" i="1"/>
  <c r="AD23" i="72"/>
  <c r="AW33" i="1"/>
  <c r="G12" i="74"/>
  <c r="H12" i="74"/>
  <c r="G17" i="74"/>
  <c r="E20" i="74"/>
  <c r="H17" i="74"/>
  <c r="G20" i="74"/>
  <c r="D31" i="1"/>
  <c r="D20" i="74"/>
  <c r="Z31" i="1"/>
  <c r="J20" i="74"/>
  <c r="F31" i="1"/>
  <c r="K20" i="74"/>
  <c r="K31" i="1"/>
  <c r="L20" i="74"/>
  <c r="P31" i="1"/>
  <c r="T31" i="1"/>
  <c r="N20" i="74"/>
  <c r="O20" i="74"/>
  <c r="U31" i="1"/>
  <c r="X31" i="1"/>
  <c r="P20" i="74"/>
  <c r="V31" i="1"/>
  <c r="Q20" i="74"/>
  <c r="W31" i="1"/>
  <c r="R20" i="74"/>
  <c r="Y31" i="1"/>
  <c r="S20" i="74"/>
  <c r="AC31" i="1"/>
  <c r="T20" i="74"/>
  <c r="AB31" i="1"/>
  <c r="U20" i="74"/>
  <c r="V20" i="74"/>
  <c r="W20" i="74"/>
  <c r="AD31" i="1"/>
  <c r="X20" i="74"/>
  <c r="AB20" i="74"/>
  <c r="AJ31" i="1"/>
  <c r="AC20" i="74"/>
  <c r="AO31" i="1"/>
  <c r="AS31" i="1"/>
  <c r="AD20" i="74"/>
  <c r="AT31" i="1"/>
  <c r="J21" i="74"/>
  <c r="G31" i="1"/>
  <c r="K21" i="74"/>
  <c r="L31" i="1"/>
  <c r="L21" i="74"/>
  <c r="Q31" i="1"/>
  <c r="Y21" i="74"/>
  <c r="AH31" i="1"/>
  <c r="Z21" i="74"/>
  <c r="AI31" i="1"/>
  <c r="AB21" i="74"/>
  <c r="AK31" i="1"/>
  <c r="AC21" i="74"/>
  <c r="AP31" i="1"/>
  <c r="AD21" i="74"/>
  <c r="AU31" i="1"/>
  <c r="J22" i="74"/>
  <c r="H31" i="1"/>
  <c r="J31" i="1"/>
  <c r="K22" i="74"/>
  <c r="M31" i="1"/>
  <c r="L22" i="74"/>
  <c r="R31" i="1"/>
  <c r="AB22" i="74"/>
  <c r="AL31" i="1"/>
  <c r="AC22" i="74"/>
  <c r="AQ31" i="1"/>
  <c r="AD22" i="74"/>
  <c r="AV31" i="1"/>
  <c r="J23" i="74"/>
  <c r="I31" i="1"/>
  <c r="K23" i="74"/>
  <c r="N31" i="1"/>
  <c r="L23" i="74"/>
  <c r="S31" i="1"/>
  <c r="S23" i="74"/>
  <c r="AY31" i="1"/>
  <c r="T23" i="74"/>
  <c r="AZ31" i="1"/>
  <c r="U23" i="74"/>
  <c r="BA31" i="1"/>
  <c r="AB23" i="74"/>
  <c r="AM31" i="1"/>
  <c r="AC23" i="74"/>
  <c r="AR31" i="1"/>
  <c r="AD23" i="74"/>
  <c r="AW31" i="1"/>
  <c r="G12" i="73"/>
  <c r="H12" i="73"/>
  <c r="G17" i="73"/>
  <c r="E20" i="73"/>
  <c r="H17" i="73"/>
  <c r="G20" i="73"/>
  <c r="D32" i="1"/>
  <c r="D20" i="73"/>
  <c r="Z32" i="1"/>
  <c r="J20" i="73"/>
  <c r="F32" i="1"/>
  <c r="K20" i="73"/>
  <c r="K32" i="1"/>
  <c r="L20" i="73"/>
  <c r="P32" i="1"/>
  <c r="N20" i="73"/>
  <c r="O20" i="73"/>
  <c r="U32" i="1"/>
  <c r="P20" i="73"/>
  <c r="V32" i="1"/>
  <c r="Q20" i="73"/>
  <c r="W32" i="1"/>
  <c r="R20" i="73"/>
  <c r="Y32" i="1"/>
  <c r="S20" i="73"/>
  <c r="AC32" i="1"/>
  <c r="T20" i="73"/>
  <c r="AB32" i="1"/>
  <c r="U20" i="73"/>
  <c r="V20" i="73"/>
  <c r="W20" i="73"/>
  <c r="AD32" i="1"/>
  <c r="X20" i="73"/>
  <c r="AB20" i="73"/>
  <c r="AJ32" i="1"/>
  <c r="AC20" i="73"/>
  <c r="AO32" i="1"/>
  <c r="AD20" i="73"/>
  <c r="AT32" i="1"/>
  <c r="J21" i="73"/>
  <c r="G32" i="1"/>
  <c r="J32" i="1"/>
  <c r="K21" i="73"/>
  <c r="L32" i="1"/>
  <c r="L21" i="73"/>
  <c r="Q32" i="1"/>
  <c r="T32" i="1"/>
  <c r="Y21" i="73"/>
  <c r="AH32" i="1"/>
  <c r="Z21" i="73"/>
  <c r="AI32" i="1"/>
  <c r="AB21" i="73"/>
  <c r="AK32" i="1"/>
  <c r="AC21" i="73"/>
  <c r="AP32" i="1"/>
  <c r="AD21" i="73"/>
  <c r="AU32" i="1"/>
  <c r="J22" i="73"/>
  <c r="H32" i="1"/>
  <c r="K22" i="73"/>
  <c r="M32" i="1"/>
  <c r="L22" i="73"/>
  <c r="R32" i="1"/>
  <c r="AB22" i="73"/>
  <c r="AL32" i="1"/>
  <c r="AC22" i="73"/>
  <c r="AQ32" i="1"/>
  <c r="AD22" i="73"/>
  <c r="AV32" i="1"/>
  <c r="AX32" i="1"/>
  <c r="J23" i="73"/>
  <c r="I32" i="1"/>
  <c r="K23" i="73"/>
  <c r="N32" i="1"/>
  <c r="L23" i="73"/>
  <c r="S32" i="1"/>
  <c r="S23" i="73"/>
  <c r="AY32" i="1"/>
  <c r="T23" i="73"/>
  <c r="AZ32" i="1"/>
  <c r="U23" i="73"/>
  <c r="BA32" i="1"/>
  <c r="AB23" i="73"/>
  <c r="AM32" i="1"/>
  <c r="AC23" i="73"/>
  <c r="AR32" i="1"/>
  <c r="AD23" i="73"/>
  <c r="AW32" i="1"/>
  <c r="BB32" i="1"/>
  <c r="G12" i="75"/>
  <c r="H12" i="75"/>
  <c r="G17" i="75"/>
  <c r="E20" i="75"/>
  <c r="H17" i="75"/>
  <c r="G20" i="75"/>
  <c r="D30" i="1"/>
  <c r="D20" i="75"/>
  <c r="Z30" i="1"/>
  <c r="J20" i="75"/>
  <c r="F30" i="1"/>
  <c r="K20" i="75"/>
  <c r="K30" i="1"/>
  <c r="L20" i="75"/>
  <c r="P30" i="1"/>
  <c r="N20" i="75"/>
  <c r="O20" i="75"/>
  <c r="U30" i="1"/>
  <c r="P20" i="75"/>
  <c r="V30" i="1"/>
  <c r="Q20" i="75"/>
  <c r="W30" i="1"/>
  <c r="R20" i="75"/>
  <c r="Y30" i="1"/>
  <c r="S20" i="75"/>
  <c r="AC30" i="1"/>
  <c r="T20" i="75"/>
  <c r="AB30" i="1"/>
  <c r="U20" i="75"/>
  <c r="V20" i="75"/>
  <c r="W20" i="75"/>
  <c r="AD30" i="1"/>
  <c r="X20" i="75"/>
  <c r="AB20" i="75"/>
  <c r="AJ30" i="1"/>
  <c r="AC20" i="75"/>
  <c r="AO30" i="1"/>
  <c r="AD20" i="75"/>
  <c r="AT30" i="1"/>
  <c r="J21" i="75"/>
  <c r="G30" i="1"/>
  <c r="K21" i="75"/>
  <c r="L30" i="1"/>
  <c r="L21" i="75"/>
  <c r="Q30" i="1"/>
  <c r="Y21" i="75"/>
  <c r="AH30" i="1"/>
  <c r="Z21" i="75"/>
  <c r="AI30" i="1"/>
  <c r="AB21" i="75"/>
  <c r="AK30" i="1"/>
  <c r="AC21" i="75"/>
  <c r="AP30" i="1"/>
  <c r="AD21" i="75"/>
  <c r="AU30" i="1"/>
  <c r="J22" i="75"/>
  <c r="H30" i="1"/>
  <c r="K22" i="75"/>
  <c r="M30" i="1"/>
  <c r="L22" i="75"/>
  <c r="R30" i="1"/>
  <c r="AB22" i="75"/>
  <c r="AL30" i="1"/>
  <c r="AC22" i="75"/>
  <c r="AQ30" i="1"/>
  <c r="AD22" i="75"/>
  <c r="AV30" i="1"/>
  <c r="J23" i="75"/>
  <c r="I30" i="1"/>
  <c r="K23" i="75"/>
  <c r="N30" i="1"/>
  <c r="L23" i="75"/>
  <c r="S30" i="1"/>
  <c r="T30" i="1"/>
  <c r="S23" i="75"/>
  <c r="AY30" i="1"/>
  <c r="T23" i="75"/>
  <c r="AZ30" i="1"/>
  <c r="U23" i="75"/>
  <c r="BA30" i="1"/>
  <c r="AB23" i="75"/>
  <c r="AM30" i="1"/>
  <c r="AN30" i="1"/>
  <c r="AC23" i="75"/>
  <c r="AR30" i="1"/>
  <c r="AD23" i="75"/>
  <c r="AW30" i="1"/>
  <c r="BB30" i="1"/>
  <c r="G12" i="76"/>
  <c r="H12" i="76"/>
  <c r="G20" i="76"/>
  <c r="D29" i="1"/>
  <c r="G17" i="76"/>
  <c r="H17" i="76"/>
  <c r="D20" i="76"/>
  <c r="AQ26" i="9"/>
  <c r="J20" i="76"/>
  <c r="F29" i="1"/>
  <c r="K20" i="76"/>
  <c r="K29" i="1"/>
  <c r="O29" i="1"/>
  <c r="L20" i="76"/>
  <c r="P29" i="1"/>
  <c r="N20" i="76"/>
  <c r="O20" i="76"/>
  <c r="U29" i="1"/>
  <c r="P20" i="76"/>
  <c r="V29" i="1"/>
  <c r="Q20" i="76"/>
  <c r="W29" i="1"/>
  <c r="R20" i="76"/>
  <c r="Y29" i="1"/>
  <c r="S20" i="76"/>
  <c r="AC29" i="1"/>
  <c r="T20" i="76"/>
  <c r="AB29" i="1"/>
  <c r="U20" i="76"/>
  <c r="V20" i="76"/>
  <c r="W20" i="76"/>
  <c r="AD29" i="1"/>
  <c r="X20" i="76"/>
  <c r="AB20" i="76"/>
  <c r="AJ29" i="1"/>
  <c r="AC20" i="76"/>
  <c r="AO29" i="1"/>
  <c r="AD20" i="76"/>
  <c r="AT29" i="1"/>
  <c r="J21" i="76"/>
  <c r="G29" i="1"/>
  <c r="J29" i="1"/>
  <c r="K21" i="76"/>
  <c r="L29" i="1"/>
  <c r="L21" i="76"/>
  <c r="Q29" i="1"/>
  <c r="T29" i="1"/>
  <c r="Y21" i="76"/>
  <c r="AH29" i="1"/>
  <c r="Z21" i="76"/>
  <c r="AI29" i="1"/>
  <c r="AB21" i="76"/>
  <c r="AK29" i="1"/>
  <c r="AC21" i="76"/>
  <c r="AP29" i="1"/>
  <c r="AD21" i="76"/>
  <c r="AU29" i="1"/>
  <c r="J22" i="76"/>
  <c r="H29" i="1"/>
  <c r="K22" i="76"/>
  <c r="M29" i="1"/>
  <c r="L22" i="76"/>
  <c r="R29" i="1"/>
  <c r="AB22" i="76"/>
  <c r="AL29" i="1"/>
  <c r="AC22" i="76"/>
  <c r="AQ29" i="1"/>
  <c r="AD22" i="76"/>
  <c r="AV29" i="1"/>
  <c r="J23" i="76"/>
  <c r="I29" i="1"/>
  <c r="K23" i="76"/>
  <c r="N29" i="1"/>
  <c r="L23" i="76"/>
  <c r="S29" i="1"/>
  <c r="S23" i="76"/>
  <c r="AY29" i="1"/>
  <c r="T23" i="76"/>
  <c r="AZ29" i="1"/>
  <c r="U23" i="76"/>
  <c r="BA29" i="1"/>
  <c r="AB23" i="76"/>
  <c r="AM29" i="1"/>
  <c r="AC23" i="76"/>
  <c r="AR29" i="1"/>
  <c r="AD23" i="76"/>
  <c r="AW29" i="1"/>
  <c r="BB29" i="1"/>
  <c r="G12" i="77"/>
  <c r="H12" i="77"/>
  <c r="G20" i="77"/>
  <c r="D28" i="1"/>
  <c r="G17" i="77"/>
  <c r="E20" i="77"/>
  <c r="H17" i="77"/>
  <c r="D20" i="77"/>
  <c r="Z28" i="1"/>
  <c r="J20" i="77"/>
  <c r="F28" i="1"/>
  <c r="K20" i="77"/>
  <c r="K28" i="1"/>
  <c r="L20" i="77"/>
  <c r="P28" i="1"/>
  <c r="N20" i="77"/>
  <c r="O20" i="77"/>
  <c r="U28" i="1"/>
  <c r="P20" i="77"/>
  <c r="V28" i="1"/>
  <c r="Q20" i="77"/>
  <c r="W28" i="1"/>
  <c r="R20" i="77"/>
  <c r="Y28" i="1"/>
  <c r="S20" i="77"/>
  <c r="AC28" i="1"/>
  <c r="T20" i="77"/>
  <c r="AB28" i="1"/>
  <c r="U20" i="77"/>
  <c r="V20" i="77"/>
  <c r="W20" i="77"/>
  <c r="AD28" i="1"/>
  <c r="X20" i="77"/>
  <c r="AB20" i="77"/>
  <c r="AJ28" i="1"/>
  <c r="AN28" i="1"/>
  <c r="AC20" i="77"/>
  <c r="AO28" i="1"/>
  <c r="AD20" i="77"/>
  <c r="AT28" i="1"/>
  <c r="J21" i="77"/>
  <c r="G28" i="1"/>
  <c r="K21" i="77"/>
  <c r="L28" i="1"/>
  <c r="L21" i="77"/>
  <c r="Q28" i="1"/>
  <c r="T28" i="1"/>
  <c r="Y21" i="77"/>
  <c r="AH28" i="1"/>
  <c r="Z21" i="77"/>
  <c r="AI28" i="1"/>
  <c r="AB21" i="77"/>
  <c r="AK28" i="1"/>
  <c r="AC21" i="77"/>
  <c r="AP28" i="1"/>
  <c r="AD21" i="77"/>
  <c r="AU28" i="1"/>
  <c r="J22" i="77"/>
  <c r="H28" i="1"/>
  <c r="J28" i="1"/>
  <c r="K22" i="77"/>
  <c r="M28" i="1"/>
  <c r="L22" i="77"/>
  <c r="R28" i="1"/>
  <c r="AB22" i="77"/>
  <c r="AL28" i="1"/>
  <c r="AC22" i="77"/>
  <c r="AQ28" i="1"/>
  <c r="AD22" i="77"/>
  <c r="AV28" i="1"/>
  <c r="J23" i="77"/>
  <c r="I28" i="1"/>
  <c r="K23" i="77"/>
  <c r="N28" i="1"/>
  <c r="L23" i="77"/>
  <c r="S28" i="1"/>
  <c r="S23" i="77"/>
  <c r="W24" i="77"/>
  <c r="BC28" i="1"/>
  <c r="AY28" i="1"/>
  <c r="T23" i="77"/>
  <c r="U23" i="77"/>
  <c r="BA28" i="1"/>
  <c r="AB23" i="77"/>
  <c r="AM28" i="1"/>
  <c r="AC23" i="77"/>
  <c r="AR28" i="1"/>
  <c r="AD23" i="77"/>
  <c r="AW28" i="1"/>
  <c r="BB28" i="1"/>
  <c r="G12" i="78"/>
  <c r="H12" i="78"/>
  <c r="G17" i="78"/>
  <c r="H17" i="78"/>
  <c r="D20" i="78"/>
  <c r="AM26" i="9"/>
  <c r="J20" i="78"/>
  <c r="F27" i="1"/>
  <c r="K20" i="78"/>
  <c r="K27" i="1"/>
  <c r="L20" i="78"/>
  <c r="P27" i="1"/>
  <c r="T27" i="1"/>
  <c r="N20" i="78"/>
  <c r="O20" i="78"/>
  <c r="U27" i="1"/>
  <c r="P20" i="78"/>
  <c r="V27" i="1"/>
  <c r="X27" i="1"/>
  <c r="Q20" i="78"/>
  <c r="W27" i="1"/>
  <c r="R20" i="78"/>
  <c r="Y27" i="1"/>
  <c r="S20" i="78"/>
  <c r="AC27" i="1"/>
  <c r="T20" i="78"/>
  <c r="AB27" i="1"/>
  <c r="U20" i="78"/>
  <c r="V20" i="78"/>
  <c r="W20" i="78"/>
  <c r="AD27" i="1"/>
  <c r="X20" i="78"/>
  <c r="AB20" i="78"/>
  <c r="AJ27" i="1"/>
  <c r="AC20" i="78"/>
  <c r="AO27" i="1"/>
  <c r="AD20" i="78"/>
  <c r="AT27" i="1"/>
  <c r="J21" i="78"/>
  <c r="G27" i="1"/>
  <c r="K21" i="78"/>
  <c r="L27" i="1"/>
  <c r="L21" i="78"/>
  <c r="Q27" i="1"/>
  <c r="Y21" i="78"/>
  <c r="AH27" i="1"/>
  <c r="Z21" i="78"/>
  <c r="AI27" i="1"/>
  <c r="AB21" i="78"/>
  <c r="AK27" i="1"/>
  <c r="AC21" i="78"/>
  <c r="AP27" i="1"/>
  <c r="AD21" i="78"/>
  <c r="AU27" i="1"/>
  <c r="J22" i="78"/>
  <c r="H27" i="1"/>
  <c r="J27" i="1"/>
  <c r="K22" i="78"/>
  <c r="M27" i="1"/>
  <c r="O27" i="1"/>
  <c r="L22" i="78"/>
  <c r="R27" i="1"/>
  <c r="AB22" i="78"/>
  <c r="AL27" i="1"/>
  <c r="AC22" i="78"/>
  <c r="AQ27" i="1"/>
  <c r="AD22" i="78"/>
  <c r="AV27" i="1"/>
  <c r="J23" i="78"/>
  <c r="I27" i="1"/>
  <c r="K23" i="78"/>
  <c r="N27" i="1"/>
  <c r="L23" i="78"/>
  <c r="S27" i="1"/>
  <c r="S23" i="78"/>
  <c r="AY27" i="1"/>
  <c r="T23" i="78"/>
  <c r="AZ27" i="1"/>
  <c r="U23" i="78"/>
  <c r="BA27" i="1"/>
  <c r="AB23" i="78"/>
  <c r="AM27" i="1"/>
  <c r="AC23" i="78"/>
  <c r="AR27" i="1"/>
  <c r="AD23" i="78"/>
  <c r="AW27" i="1"/>
  <c r="AX27" i="1"/>
  <c r="G12" i="79"/>
  <c r="H12" i="79"/>
  <c r="G17" i="79"/>
  <c r="E20" i="79"/>
  <c r="H17" i="79"/>
  <c r="D20" i="79"/>
  <c r="Z26" i="1"/>
  <c r="J20" i="79"/>
  <c r="F26" i="1"/>
  <c r="K20" i="79"/>
  <c r="K26" i="1"/>
  <c r="O26" i="1"/>
  <c r="L20" i="79"/>
  <c r="P26" i="1"/>
  <c r="T26" i="1"/>
  <c r="N20" i="79"/>
  <c r="O20" i="79"/>
  <c r="U26" i="1"/>
  <c r="P20" i="79"/>
  <c r="V26" i="1"/>
  <c r="Q20" i="79"/>
  <c r="W26" i="1"/>
  <c r="R20" i="79"/>
  <c r="Y26" i="1"/>
  <c r="S20" i="79"/>
  <c r="AC26" i="1"/>
  <c r="T20" i="79"/>
  <c r="AB26" i="1"/>
  <c r="U20" i="79"/>
  <c r="V20" i="79"/>
  <c r="W20" i="79"/>
  <c r="AD26" i="1"/>
  <c r="X20" i="79"/>
  <c r="AB20" i="79"/>
  <c r="AJ26" i="1"/>
  <c r="AC20" i="79"/>
  <c r="AO26" i="1"/>
  <c r="AD20" i="79"/>
  <c r="AT26" i="1"/>
  <c r="J21" i="79"/>
  <c r="G26" i="1"/>
  <c r="K21" i="79"/>
  <c r="L26" i="1"/>
  <c r="L21" i="79"/>
  <c r="Q26" i="1"/>
  <c r="Y21" i="79"/>
  <c r="AH26" i="1"/>
  <c r="Z21" i="79"/>
  <c r="AI26" i="1"/>
  <c r="AB21" i="79"/>
  <c r="AK26" i="1"/>
  <c r="AC21" i="79"/>
  <c r="AP26" i="1"/>
  <c r="AD21" i="79"/>
  <c r="AU26" i="1"/>
  <c r="J22" i="79"/>
  <c r="H26" i="1"/>
  <c r="K22" i="79"/>
  <c r="M26" i="1"/>
  <c r="L22" i="79"/>
  <c r="R26" i="1"/>
  <c r="AB22" i="79"/>
  <c r="AL26" i="1"/>
  <c r="AC22" i="79"/>
  <c r="AQ26" i="1"/>
  <c r="AD22" i="79"/>
  <c r="AV26" i="1"/>
  <c r="J23" i="79"/>
  <c r="I26" i="1"/>
  <c r="K23" i="79"/>
  <c r="N26" i="1"/>
  <c r="L23" i="79"/>
  <c r="S26" i="1"/>
  <c r="S23" i="79"/>
  <c r="AY26" i="1"/>
  <c r="T23" i="79"/>
  <c r="AZ26" i="1"/>
  <c r="U23" i="79"/>
  <c r="BA26" i="1"/>
  <c r="AB23" i="79"/>
  <c r="AM26" i="1"/>
  <c r="AN26" i="1"/>
  <c r="AC23" i="79"/>
  <c r="AR26" i="1"/>
  <c r="AD23" i="79"/>
  <c r="AW26" i="1"/>
  <c r="BB26" i="1"/>
  <c r="G12" i="80"/>
  <c r="H12" i="80"/>
  <c r="G17" i="80"/>
  <c r="E20" i="80"/>
  <c r="C25" i="1"/>
  <c r="H17" i="80"/>
  <c r="G20" i="80"/>
  <c r="D25" i="1"/>
  <c r="D20" i="80"/>
  <c r="Z25" i="1"/>
  <c r="AI26" i="9"/>
  <c r="J20" i="80"/>
  <c r="F25" i="1"/>
  <c r="K20" i="80"/>
  <c r="K25" i="1"/>
  <c r="L20" i="80"/>
  <c r="P25" i="1"/>
  <c r="N20" i="80"/>
  <c r="O20" i="80"/>
  <c r="U25" i="1"/>
  <c r="P20" i="80"/>
  <c r="V25" i="1"/>
  <c r="Q20" i="80"/>
  <c r="W25" i="1"/>
  <c r="R20" i="80"/>
  <c r="Y25" i="1"/>
  <c r="S20" i="80"/>
  <c r="AC25" i="1"/>
  <c r="T20" i="80"/>
  <c r="AB25" i="1"/>
  <c r="U20" i="80"/>
  <c r="V20" i="80"/>
  <c r="W20" i="80"/>
  <c r="AD25" i="1"/>
  <c r="X20" i="80"/>
  <c r="AB20" i="80"/>
  <c r="AJ25" i="1"/>
  <c r="AN25" i="1"/>
  <c r="AC20" i="80"/>
  <c r="AO25" i="1"/>
  <c r="AD20" i="80"/>
  <c r="AT25" i="1"/>
  <c r="J21" i="80"/>
  <c r="G25" i="1"/>
  <c r="J25" i="1"/>
  <c r="K21" i="80"/>
  <c r="L25" i="1"/>
  <c r="O25" i="1"/>
  <c r="L21" i="80"/>
  <c r="Q25" i="1"/>
  <c r="T25" i="1"/>
  <c r="Y21" i="80"/>
  <c r="AH25" i="1"/>
  <c r="Z21" i="80"/>
  <c r="AI25" i="1"/>
  <c r="AB21" i="80"/>
  <c r="AK25" i="1"/>
  <c r="AC21" i="80"/>
  <c r="AP25" i="1"/>
  <c r="AD21" i="80"/>
  <c r="AU25" i="1"/>
  <c r="J22" i="80"/>
  <c r="H25" i="1"/>
  <c r="K22" i="80"/>
  <c r="M25" i="1"/>
  <c r="L22" i="80"/>
  <c r="R25" i="1"/>
  <c r="AB22" i="80"/>
  <c r="AL25" i="1"/>
  <c r="AC22" i="80"/>
  <c r="AQ25" i="1"/>
  <c r="AD22" i="80"/>
  <c r="AV25" i="1"/>
  <c r="AX25" i="1"/>
  <c r="J23" i="80"/>
  <c r="I25" i="1"/>
  <c r="K23" i="80"/>
  <c r="N25" i="1"/>
  <c r="L23" i="80"/>
  <c r="S25" i="1"/>
  <c r="S23" i="80"/>
  <c r="AY25" i="1"/>
  <c r="T23" i="80"/>
  <c r="AZ25" i="1"/>
  <c r="U23" i="80"/>
  <c r="BA25" i="1"/>
  <c r="AB23" i="80"/>
  <c r="AM25" i="1"/>
  <c r="AC23" i="80"/>
  <c r="AR25" i="1"/>
  <c r="AD23" i="80"/>
  <c r="AW25" i="1"/>
  <c r="G12" i="81"/>
  <c r="H12" i="81"/>
  <c r="G17" i="81"/>
  <c r="E20" i="81"/>
  <c r="F20" i="81"/>
  <c r="H20" i="81"/>
  <c r="E24" i="1"/>
  <c r="H17" i="81"/>
  <c r="G20" i="81"/>
  <c r="D24" i="1"/>
  <c r="D20" i="81"/>
  <c r="AG26" i="9"/>
  <c r="J20" i="81"/>
  <c r="F24" i="1"/>
  <c r="J24" i="1"/>
  <c r="K20" i="81"/>
  <c r="K24" i="1"/>
  <c r="L20" i="81"/>
  <c r="P24" i="1"/>
  <c r="N20" i="81"/>
  <c r="O20" i="81"/>
  <c r="U24" i="1"/>
  <c r="X24" i="1"/>
  <c r="P20" i="81"/>
  <c r="V24" i="1"/>
  <c r="Q20" i="81"/>
  <c r="W24" i="1"/>
  <c r="R20" i="81"/>
  <c r="Y24" i="1"/>
  <c r="S20" i="81"/>
  <c r="AC24" i="1"/>
  <c r="T20" i="81"/>
  <c r="AB24" i="1"/>
  <c r="U20" i="81"/>
  <c r="V20" i="81"/>
  <c r="W20" i="81"/>
  <c r="AD24" i="1"/>
  <c r="X20" i="81"/>
  <c r="AB20" i="81"/>
  <c r="AJ24" i="1"/>
  <c r="AC20" i="81"/>
  <c r="AO24" i="1"/>
  <c r="AD20" i="81"/>
  <c r="AT24" i="1"/>
  <c r="AX24" i="1"/>
  <c r="J21" i="81"/>
  <c r="G24" i="1"/>
  <c r="K21" i="81"/>
  <c r="L24" i="1"/>
  <c r="L21" i="81"/>
  <c r="Q24" i="1"/>
  <c r="Y21" i="81"/>
  <c r="AH24" i="1"/>
  <c r="Z21" i="81"/>
  <c r="AI24" i="1"/>
  <c r="AB21" i="81"/>
  <c r="AK24" i="1"/>
  <c r="AC21" i="81"/>
  <c r="AP24" i="1"/>
  <c r="AD21" i="81"/>
  <c r="AU24" i="1"/>
  <c r="J22" i="81"/>
  <c r="H24" i="1"/>
  <c r="K22" i="81"/>
  <c r="M24" i="1"/>
  <c r="L22" i="81"/>
  <c r="R24" i="1"/>
  <c r="AB22" i="81"/>
  <c r="AL24" i="1"/>
  <c r="AC22" i="81"/>
  <c r="AQ24" i="1"/>
  <c r="AD22" i="81"/>
  <c r="AV24" i="1"/>
  <c r="J23" i="81"/>
  <c r="I24" i="1"/>
  <c r="K23" i="81"/>
  <c r="N24" i="1"/>
  <c r="L23" i="81"/>
  <c r="S24" i="1"/>
  <c r="S23" i="81"/>
  <c r="AY24" i="1"/>
  <c r="T23" i="81"/>
  <c r="AZ24" i="1"/>
  <c r="U23" i="81"/>
  <c r="BA24" i="1"/>
  <c r="AB23" i="81"/>
  <c r="AM24" i="1"/>
  <c r="AN24" i="1"/>
  <c r="AC23" i="81"/>
  <c r="AR24" i="1"/>
  <c r="AD23" i="81"/>
  <c r="AW24" i="1"/>
  <c r="G12" i="82"/>
  <c r="H12" i="82"/>
  <c r="G17" i="82"/>
  <c r="E20" i="82"/>
  <c r="H17" i="82"/>
  <c r="G20" i="82"/>
  <c r="D23" i="1"/>
  <c r="D20" i="82"/>
  <c r="Z23" i="1"/>
  <c r="J20" i="82"/>
  <c r="F23" i="1"/>
  <c r="K20" i="82"/>
  <c r="K23" i="1"/>
  <c r="L20" i="82"/>
  <c r="P23" i="1"/>
  <c r="N20" i="82"/>
  <c r="O20" i="82"/>
  <c r="U23" i="1"/>
  <c r="P20" i="82"/>
  <c r="V23" i="1"/>
  <c r="Q20" i="82"/>
  <c r="W23" i="1"/>
  <c r="R20" i="82"/>
  <c r="Y23" i="1"/>
  <c r="S20" i="82"/>
  <c r="AC23" i="1"/>
  <c r="T20" i="82"/>
  <c r="AB23" i="1"/>
  <c r="U20" i="82"/>
  <c r="V20" i="82"/>
  <c r="W20" i="82"/>
  <c r="AD23" i="1"/>
  <c r="X20" i="82"/>
  <c r="AB20" i="82"/>
  <c r="AJ23" i="1"/>
  <c r="AC20" i="82"/>
  <c r="AO23" i="1"/>
  <c r="AS23" i="1"/>
  <c r="AD20" i="82"/>
  <c r="AT23" i="1"/>
  <c r="J21" i="82"/>
  <c r="G23" i="1"/>
  <c r="K21" i="82"/>
  <c r="L23" i="1"/>
  <c r="L21" i="82"/>
  <c r="Q23" i="1"/>
  <c r="Y21" i="82"/>
  <c r="AH23" i="1"/>
  <c r="Z21" i="82"/>
  <c r="AI23" i="1"/>
  <c r="AB21" i="82"/>
  <c r="AK23" i="1"/>
  <c r="AC21" i="82"/>
  <c r="AP23" i="1"/>
  <c r="AD21" i="82"/>
  <c r="AU23" i="1"/>
  <c r="J22" i="82"/>
  <c r="H23" i="1"/>
  <c r="K22" i="82"/>
  <c r="M23" i="1"/>
  <c r="L22" i="82"/>
  <c r="R23" i="1"/>
  <c r="AB22" i="82"/>
  <c r="AL23" i="1"/>
  <c r="AC22" i="82"/>
  <c r="AQ23" i="1"/>
  <c r="AD22" i="82"/>
  <c r="AV23" i="1"/>
  <c r="J23" i="82"/>
  <c r="I23" i="1"/>
  <c r="K23" i="82"/>
  <c r="N23" i="1"/>
  <c r="L23" i="82"/>
  <c r="S23" i="1"/>
  <c r="S23" i="82"/>
  <c r="AY23" i="1"/>
  <c r="T23" i="82"/>
  <c r="AZ23" i="1"/>
  <c r="U23" i="82"/>
  <c r="BA23" i="1"/>
  <c r="AB23" i="82"/>
  <c r="AM23" i="1"/>
  <c r="AC23" i="82"/>
  <c r="AR23" i="1"/>
  <c r="AD23" i="82"/>
  <c r="AW23" i="1"/>
  <c r="G12" i="83"/>
  <c r="H12" i="83"/>
  <c r="G17" i="83"/>
  <c r="E20" i="83"/>
  <c r="C22" i="1"/>
  <c r="H17" i="83"/>
  <c r="G20" i="83"/>
  <c r="D22" i="1"/>
  <c r="D20" i="83"/>
  <c r="Z22" i="1"/>
  <c r="J20" i="83"/>
  <c r="F22" i="1"/>
  <c r="K20" i="83"/>
  <c r="K22" i="1"/>
  <c r="L20" i="83"/>
  <c r="P22" i="1"/>
  <c r="N20" i="83"/>
  <c r="O20" i="83"/>
  <c r="U22" i="1"/>
  <c r="P20" i="83"/>
  <c r="V22" i="1"/>
  <c r="Q20" i="83"/>
  <c r="W22" i="1"/>
  <c r="X22" i="1"/>
  <c r="R20" i="83"/>
  <c r="Y22" i="1"/>
  <c r="S20" i="83"/>
  <c r="AC22" i="1"/>
  <c r="T20" i="83"/>
  <c r="AB22" i="1"/>
  <c r="U20" i="83"/>
  <c r="V20" i="83"/>
  <c r="W20" i="83"/>
  <c r="AD22" i="1"/>
  <c r="X20" i="83"/>
  <c r="AB20" i="83"/>
  <c r="AJ22" i="1"/>
  <c r="AC20" i="83"/>
  <c r="AO22" i="1"/>
  <c r="AD20" i="83"/>
  <c r="AT22" i="1"/>
  <c r="J21" i="83"/>
  <c r="G22" i="1"/>
  <c r="K21" i="83"/>
  <c r="L22" i="1"/>
  <c r="L21" i="83"/>
  <c r="Q22" i="1"/>
  <c r="Y21" i="83"/>
  <c r="AH22" i="1"/>
  <c r="Z21" i="83"/>
  <c r="AI22" i="1"/>
  <c r="AB21" i="83"/>
  <c r="AK22" i="1"/>
  <c r="AC21" i="83"/>
  <c r="AP22" i="1"/>
  <c r="AD21" i="83"/>
  <c r="AU22" i="1"/>
  <c r="J22" i="83"/>
  <c r="H22" i="1"/>
  <c r="K22" i="83"/>
  <c r="M22" i="1"/>
  <c r="L22" i="83"/>
  <c r="R22" i="1"/>
  <c r="T22" i="1"/>
  <c r="AB22" i="83"/>
  <c r="AL22" i="1"/>
  <c r="AC22" i="83"/>
  <c r="AQ22" i="1"/>
  <c r="AD22" i="83"/>
  <c r="AV22" i="1"/>
  <c r="J23" i="83"/>
  <c r="I22" i="1"/>
  <c r="K23" i="83"/>
  <c r="N22" i="1"/>
  <c r="L23" i="83"/>
  <c r="S22" i="1"/>
  <c r="S23" i="83"/>
  <c r="T23" i="83"/>
  <c r="AZ22" i="1"/>
  <c r="U23" i="83"/>
  <c r="BA22" i="1"/>
  <c r="AB23" i="83"/>
  <c r="AM22" i="1"/>
  <c r="AC23" i="83"/>
  <c r="AR22" i="1"/>
  <c r="AD23" i="83"/>
  <c r="AW22" i="1"/>
  <c r="BB22" i="1"/>
  <c r="G12" i="84"/>
  <c r="H12" i="84"/>
  <c r="G17" i="84"/>
  <c r="E20" i="84"/>
  <c r="H17" i="84"/>
  <c r="G20" i="84"/>
  <c r="D21" i="1"/>
  <c r="D20" i="84"/>
  <c r="AA26" i="9"/>
  <c r="J20" i="84"/>
  <c r="F21" i="1"/>
  <c r="K20" i="84"/>
  <c r="K21" i="1"/>
  <c r="L20" i="84"/>
  <c r="P21" i="1"/>
  <c r="N20" i="84"/>
  <c r="O20" i="84"/>
  <c r="U21" i="1"/>
  <c r="P20" i="84"/>
  <c r="V21" i="1"/>
  <c r="Q20" i="84"/>
  <c r="W21" i="1"/>
  <c r="R20" i="84"/>
  <c r="Y21" i="1"/>
  <c r="S20" i="84"/>
  <c r="AC21" i="1"/>
  <c r="T20" i="84"/>
  <c r="AB21" i="1"/>
  <c r="U20" i="84"/>
  <c r="V20" i="84"/>
  <c r="W20" i="84"/>
  <c r="AD21" i="1"/>
  <c r="X20" i="84"/>
  <c r="AB20" i="84"/>
  <c r="AJ21" i="1"/>
  <c r="AC20" i="84"/>
  <c r="AO21" i="1"/>
  <c r="AD20" i="84"/>
  <c r="AT21" i="1"/>
  <c r="J21" i="84"/>
  <c r="G21" i="1"/>
  <c r="K21" i="84"/>
  <c r="L21" i="1"/>
  <c r="L21" i="84"/>
  <c r="Q21" i="1"/>
  <c r="Y21" i="84"/>
  <c r="AH21" i="1"/>
  <c r="Z21" i="84"/>
  <c r="AI21" i="1"/>
  <c r="AB21" i="84"/>
  <c r="AK21" i="1"/>
  <c r="AC21" i="84"/>
  <c r="AP21" i="1"/>
  <c r="AD21" i="84"/>
  <c r="AU21" i="1"/>
  <c r="J22" i="84"/>
  <c r="H21" i="1"/>
  <c r="K22" i="84"/>
  <c r="M21" i="1"/>
  <c r="L22" i="84"/>
  <c r="R21" i="1"/>
  <c r="AB22" i="84"/>
  <c r="AL21" i="1"/>
  <c r="AC22" i="84"/>
  <c r="AQ21" i="1"/>
  <c r="AD22" i="84"/>
  <c r="AV21" i="1"/>
  <c r="J23" i="84"/>
  <c r="I21" i="1"/>
  <c r="K23" i="84"/>
  <c r="N21" i="1"/>
  <c r="L23" i="84"/>
  <c r="S21" i="1"/>
  <c r="S23" i="84"/>
  <c r="AY21" i="1"/>
  <c r="T23" i="84"/>
  <c r="AZ21" i="1"/>
  <c r="U23" i="84"/>
  <c r="BA21" i="1"/>
  <c r="AB23" i="84"/>
  <c r="AM21" i="1"/>
  <c r="AC23" i="84"/>
  <c r="AR21" i="1"/>
  <c r="AD23" i="84"/>
  <c r="AW21" i="1"/>
  <c r="BB21" i="1"/>
  <c r="G12" i="85"/>
  <c r="H12" i="85"/>
  <c r="G17" i="85"/>
  <c r="H17" i="85"/>
  <c r="G20" i="85"/>
  <c r="D20" i="1"/>
  <c r="D20" i="85"/>
  <c r="Z20" i="1"/>
  <c r="J20" i="85"/>
  <c r="F20" i="1"/>
  <c r="J20" i="1"/>
  <c r="K20" i="85"/>
  <c r="K20" i="1"/>
  <c r="L20" i="85"/>
  <c r="P20" i="1"/>
  <c r="N20" i="85"/>
  <c r="O20" i="85"/>
  <c r="U20" i="1"/>
  <c r="X20" i="1"/>
  <c r="P20" i="85"/>
  <c r="V20" i="1"/>
  <c r="Q20" i="85"/>
  <c r="W20" i="1"/>
  <c r="R20" i="85"/>
  <c r="Y20" i="1"/>
  <c r="S20" i="85"/>
  <c r="AC20" i="1"/>
  <c r="T20" i="85"/>
  <c r="AB20" i="1"/>
  <c r="U20" i="85"/>
  <c r="V20" i="85"/>
  <c r="W20" i="85"/>
  <c r="AD20" i="1"/>
  <c r="X20" i="85"/>
  <c r="AB20" i="85"/>
  <c r="AJ20" i="1"/>
  <c r="AC20" i="85"/>
  <c r="AO20" i="1"/>
  <c r="AS20" i="1"/>
  <c r="AD20" i="85"/>
  <c r="AT20" i="1"/>
  <c r="J21" i="85"/>
  <c r="G20" i="1"/>
  <c r="K21" i="85"/>
  <c r="L20" i="1"/>
  <c r="L21" i="85"/>
  <c r="Q20" i="1"/>
  <c r="Y21" i="85"/>
  <c r="AH20" i="1"/>
  <c r="Z21" i="85"/>
  <c r="AI20" i="1"/>
  <c r="AB21" i="85"/>
  <c r="AK20" i="1"/>
  <c r="AC21" i="85"/>
  <c r="AP20" i="1"/>
  <c r="AD21" i="85"/>
  <c r="AU20" i="1"/>
  <c r="J22" i="85"/>
  <c r="H20" i="1"/>
  <c r="K22" i="85"/>
  <c r="M20" i="1"/>
  <c r="O20" i="1"/>
  <c r="L22" i="85"/>
  <c r="R20" i="1"/>
  <c r="AB22" i="85"/>
  <c r="AL20" i="1"/>
  <c r="AC22" i="85"/>
  <c r="AQ20" i="1"/>
  <c r="AD22" i="85"/>
  <c r="AV20" i="1"/>
  <c r="J23" i="85"/>
  <c r="I20" i="1"/>
  <c r="K23" i="85"/>
  <c r="N20" i="1"/>
  <c r="L23" i="85"/>
  <c r="S20" i="1"/>
  <c r="S23" i="85"/>
  <c r="AY20" i="1"/>
  <c r="T23" i="85"/>
  <c r="AZ20" i="1"/>
  <c r="U23" i="85"/>
  <c r="BA20" i="1"/>
  <c r="AB23" i="85"/>
  <c r="AM20" i="1"/>
  <c r="AC23" i="85"/>
  <c r="AR20" i="1"/>
  <c r="AD23" i="85"/>
  <c r="AW20" i="1"/>
  <c r="BB20" i="1"/>
  <c r="G12" i="86"/>
  <c r="H12" i="86"/>
  <c r="G17" i="86"/>
  <c r="H17" i="86"/>
  <c r="G20" i="86"/>
  <c r="D20" i="86"/>
  <c r="Z19" i="1"/>
  <c r="J20" i="86"/>
  <c r="F19" i="1"/>
  <c r="J19" i="1"/>
  <c r="K20" i="86"/>
  <c r="K19" i="1"/>
  <c r="L20" i="86"/>
  <c r="P19" i="1"/>
  <c r="N20" i="86"/>
  <c r="O20" i="86"/>
  <c r="U19" i="1"/>
  <c r="P20" i="86"/>
  <c r="V19" i="1"/>
  <c r="Q20" i="86"/>
  <c r="W19" i="1"/>
  <c r="X19" i="1"/>
  <c r="R20" i="86"/>
  <c r="Y19" i="1"/>
  <c r="S20" i="86"/>
  <c r="AC19" i="1"/>
  <c r="T20" i="86"/>
  <c r="AB19" i="1"/>
  <c r="U20" i="86"/>
  <c r="V20" i="86"/>
  <c r="W20" i="86"/>
  <c r="AD19" i="1"/>
  <c r="X20" i="86"/>
  <c r="AB20" i="86"/>
  <c r="AJ19" i="1"/>
  <c r="AC20" i="86"/>
  <c r="AO19" i="1"/>
  <c r="AS19" i="1"/>
  <c r="AD20" i="86"/>
  <c r="AT19" i="1"/>
  <c r="AX19" i="1"/>
  <c r="J21" i="86"/>
  <c r="G19" i="1"/>
  <c r="K21" i="86"/>
  <c r="L19" i="1"/>
  <c r="L21" i="86"/>
  <c r="Q19" i="1"/>
  <c r="Y21" i="86"/>
  <c r="AH19" i="1"/>
  <c r="Z21" i="86"/>
  <c r="AI19" i="1"/>
  <c r="AB21" i="86"/>
  <c r="AK19" i="1"/>
  <c r="AC21" i="86"/>
  <c r="AP19" i="1"/>
  <c r="AD21" i="86"/>
  <c r="AU19" i="1"/>
  <c r="J22" i="86"/>
  <c r="H19" i="1"/>
  <c r="K22" i="86"/>
  <c r="M19" i="1"/>
  <c r="L22" i="86"/>
  <c r="R19" i="1"/>
  <c r="AB22" i="86"/>
  <c r="AL19" i="1"/>
  <c r="AC22" i="86"/>
  <c r="AQ19" i="1"/>
  <c r="AD22" i="86"/>
  <c r="AV19" i="1"/>
  <c r="J23" i="86"/>
  <c r="I19" i="1"/>
  <c r="K23" i="86"/>
  <c r="N19" i="1"/>
  <c r="L23" i="86"/>
  <c r="S19" i="1"/>
  <c r="S23" i="86"/>
  <c r="AY19" i="1"/>
  <c r="T23" i="86"/>
  <c r="AZ19" i="1"/>
  <c r="U23" i="86"/>
  <c r="BA19" i="1"/>
  <c r="AB23" i="86"/>
  <c r="AM19" i="1"/>
  <c r="AC23" i="86"/>
  <c r="AR19" i="1"/>
  <c r="AD23" i="86"/>
  <c r="AW19" i="1"/>
  <c r="G12" i="87"/>
  <c r="H12" i="87"/>
  <c r="G17" i="87"/>
  <c r="E20" i="87"/>
  <c r="H17" i="87"/>
  <c r="G20" i="87"/>
  <c r="D20" i="87"/>
  <c r="U26" i="9"/>
  <c r="J20" i="87"/>
  <c r="F18" i="1"/>
  <c r="K20" i="87"/>
  <c r="K18" i="1"/>
  <c r="L20" i="87"/>
  <c r="P18" i="1"/>
  <c r="N20" i="87"/>
  <c r="O20" i="87"/>
  <c r="U18" i="1"/>
  <c r="P20" i="87"/>
  <c r="V18" i="1"/>
  <c r="Q20" i="87"/>
  <c r="W18" i="1"/>
  <c r="R20" i="87"/>
  <c r="Y18" i="1"/>
  <c r="S20" i="87"/>
  <c r="AC18" i="1"/>
  <c r="T20" i="87"/>
  <c r="AB18" i="1"/>
  <c r="U20" i="87"/>
  <c r="V20" i="87"/>
  <c r="W20" i="87"/>
  <c r="AD18" i="1"/>
  <c r="X20" i="87"/>
  <c r="AB20" i="87"/>
  <c r="AJ18" i="1"/>
  <c r="AC20" i="87"/>
  <c r="AO18" i="1"/>
  <c r="AD20" i="87"/>
  <c r="AT18" i="1"/>
  <c r="J21" i="87"/>
  <c r="G18" i="1"/>
  <c r="K21" i="87"/>
  <c r="L18" i="1"/>
  <c r="L21" i="87"/>
  <c r="Q18" i="1"/>
  <c r="Y21" i="87"/>
  <c r="AH18" i="1"/>
  <c r="Z21" i="87"/>
  <c r="AI18" i="1"/>
  <c r="AB21" i="87"/>
  <c r="AK18" i="1"/>
  <c r="AC21" i="87"/>
  <c r="AP18" i="1"/>
  <c r="AD21" i="87"/>
  <c r="AU18" i="1"/>
  <c r="J22" i="87"/>
  <c r="H18" i="1"/>
  <c r="K22" i="87"/>
  <c r="M18" i="1"/>
  <c r="K47" i="1"/>
  <c r="L22" i="87"/>
  <c r="R18" i="1"/>
  <c r="AB22" i="87"/>
  <c r="AL18" i="1"/>
  <c r="AC22" i="87"/>
  <c r="AQ18" i="1"/>
  <c r="AD22" i="87"/>
  <c r="AV18" i="1"/>
  <c r="AR47" i="1"/>
  <c r="J23" i="87"/>
  <c r="I18" i="1"/>
  <c r="K23" i="87"/>
  <c r="N18" i="1"/>
  <c r="L23" i="87"/>
  <c r="S18" i="1"/>
  <c r="S23" i="87"/>
  <c r="W24" i="87"/>
  <c r="BC18" i="1"/>
  <c r="T23" i="87"/>
  <c r="AZ18" i="1"/>
  <c r="U23" i="87"/>
  <c r="BA18" i="1"/>
  <c r="AB23" i="87"/>
  <c r="AM18" i="1"/>
  <c r="AK47" i="1"/>
  <c r="AC23" i="87"/>
  <c r="AR18" i="1"/>
  <c r="AD23" i="87"/>
  <c r="AW18" i="1"/>
  <c r="BB18" i="1"/>
  <c r="G12" i="88"/>
  <c r="E20" i="88"/>
  <c r="F20" i="88"/>
  <c r="H12" i="88"/>
  <c r="G17" i="88"/>
  <c r="H17" i="88"/>
  <c r="D20" i="88"/>
  <c r="Z17" i="1"/>
  <c r="J20" i="88"/>
  <c r="F17" i="1"/>
  <c r="K20" i="88"/>
  <c r="K17" i="1"/>
  <c r="L20" i="88"/>
  <c r="P17" i="1"/>
  <c r="N20" i="88"/>
  <c r="O20" i="88"/>
  <c r="U17" i="1"/>
  <c r="X17" i="1"/>
  <c r="P20" i="88"/>
  <c r="V17" i="1"/>
  <c r="Q20" i="88"/>
  <c r="W17" i="1"/>
  <c r="R20" i="88"/>
  <c r="Y17" i="1"/>
  <c r="S20" i="88"/>
  <c r="AC17" i="1"/>
  <c r="T20" i="88"/>
  <c r="AB17" i="1"/>
  <c r="U20" i="88"/>
  <c r="V20" i="88"/>
  <c r="W20" i="88"/>
  <c r="AD17" i="1"/>
  <c r="X20" i="88"/>
  <c r="AB20" i="88"/>
  <c r="AJ17" i="1"/>
  <c r="AC20" i="88"/>
  <c r="AO17" i="1"/>
  <c r="AS17" i="1"/>
  <c r="AD20" i="88"/>
  <c r="AT17" i="1"/>
  <c r="J21" i="88"/>
  <c r="G17" i="1"/>
  <c r="J17" i="1"/>
  <c r="K21" i="88"/>
  <c r="L17" i="1"/>
  <c r="L21" i="88"/>
  <c r="Q17" i="1"/>
  <c r="Y21" i="88"/>
  <c r="AH17" i="1"/>
  <c r="Z21" i="88"/>
  <c r="AI17" i="1"/>
  <c r="AB21" i="88"/>
  <c r="AK17" i="1"/>
  <c r="AC21" i="88"/>
  <c r="AP17" i="1"/>
  <c r="AD21" i="88"/>
  <c r="AU17" i="1"/>
  <c r="J22" i="88"/>
  <c r="H17" i="1"/>
  <c r="K22" i="88"/>
  <c r="M17" i="1"/>
  <c r="L22" i="88"/>
  <c r="R17" i="1"/>
  <c r="T17" i="1"/>
  <c r="AB22" i="88"/>
  <c r="AL17" i="1"/>
  <c r="AC22" i="88"/>
  <c r="AQ17" i="1"/>
  <c r="AD22" i="88"/>
  <c r="AV17" i="1"/>
  <c r="J23" i="88"/>
  <c r="I17" i="1"/>
  <c r="K23" i="88"/>
  <c r="N17" i="1"/>
  <c r="L23" i="88"/>
  <c r="S17" i="1"/>
  <c r="S23" i="88"/>
  <c r="AY17" i="1"/>
  <c r="T23" i="88"/>
  <c r="AZ17" i="1"/>
  <c r="U23" i="88"/>
  <c r="BA17" i="1"/>
  <c r="AB23" i="88"/>
  <c r="AM17" i="1"/>
  <c r="AC23" i="88"/>
  <c r="AR17" i="1"/>
  <c r="AD23" i="88"/>
  <c r="AW17" i="1"/>
  <c r="BB17" i="1"/>
  <c r="G12" i="89"/>
  <c r="H12" i="89"/>
  <c r="G20" i="89"/>
  <c r="D16" i="1"/>
  <c r="G17" i="89"/>
  <c r="H17" i="89"/>
  <c r="D20" i="89"/>
  <c r="Z16" i="1"/>
  <c r="J20" i="89"/>
  <c r="F16" i="1"/>
  <c r="J16" i="1"/>
  <c r="K20" i="89"/>
  <c r="K16" i="1"/>
  <c r="L20" i="89"/>
  <c r="P16" i="1"/>
  <c r="N20" i="89"/>
  <c r="O20" i="89"/>
  <c r="U16" i="1"/>
  <c r="X16" i="1"/>
  <c r="P20" i="89"/>
  <c r="V16" i="1"/>
  <c r="Q20" i="89"/>
  <c r="W16" i="1"/>
  <c r="R20" i="89"/>
  <c r="Y16" i="1"/>
  <c r="S20" i="89"/>
  <c r="AC16" i="1"/>
  <c r="T20" i="89"/>
  <c r="AB16" i="1"/>
  <c r="U20" i="89"/>
  <c r="V20" i="89"/>
  <c r="W20" i="89"/>
  <c r="AD16" i="1"/>
  <c r="X20" i="89"/>
  <c r="AB20" i="89"/>
  <c r="AJ16" i="1"/>
  <c r="AN16" i="1"/>
  <c r="AC20" i="89"/>
  <c r="AO16" i="1"/>
  <c r="AD20" i="89"/>
  <c r="AT16" i="1"/>
  <c r="J21" i="89"/>
  <c r="G16" i="1"/>
  <c r="K21" i="89"/>
  <c r="L16" i="1"/>
  <c r="L21" i="89"/>
  <c r="Q16" i="1"/>
  <c r="Y21" i="89"/>
  <c r="AH16" i="1"/>
  <c r="Z21" i="89"/>
  <c r="AI16" i="1"/>
  <c r="AB21" i="89"/>
  <c r="AK16" i="1"/>
  <c r="AC21" i="89"/>
  <c r="AP16" i="1"/>
  <c r="AS16" i="1"/>
  <c r="AD21" i="89"/>
  <c r="AU16" i="1"/>
  <c r="AX16" i="1"/>
  <c r="J22" i="89"/>
  <c r="H16" i="1"/>
  <c r="K22" i="89"/>
  <c r="M16" i="1"/>
  <c r="O16" i="1"/>
  <c r="L22" i="89"/>
  <c r="R16" i="1"/>
  <c r="AB22" i="89"/>
  <c r="AL16" i="1"/>
  <c r="AC22" i="89"/>
  <c r="AQ16" i="1"/>
  <c r="AD22" i="89"/>
  <c r="AV16" i="1"/>
  <c r="J23" i="89"/>
  <c r="I16" i="1"/>
  <c r="K23" i="89"/>
  <c r="N16" i="1"/>
  <c r="L23" i="89"/>
  <c r="S16" i="1"/>
  <c r="S23" i="89"/>
  <c r="AY16" i="1"/>
  <c r="T23" i="89"/>
  <c r="AZ16" i="1"/>
  <c r="U23" i="89"/>
  <c r="BA16" i="1"/>
  <c r="AB23" i="89"/>
  <c r="AM16" i="1"/>
  <c r="AC23" i="89"/>
  <c r="AR16" i="1"/>
  <c r="AD23" i="89"/>
  <c r="AW16" i="1"/>
  <c r="G12" i="90"/>
  <c r="H12" i="90"/>
  <c r="G17" i="90"/>
  <c r="E20" i="90"/>
  <c r="H17" i="90"/>
  <c r="G20" i="90"/>
  <c r="D15" i="1"/>
  <c r="D20" i="90"/>
  <c r="O26" i="9"/>
  <c r="J20" i="90"/>
  <c r="F15" i="1"/>
  <c r="K20" i="90"/>
  <c r="K15" i="1"/>
  <c r="O15" i="1"/>
  <c r="L20" i="90"/>
  <c r="P15" i="1"/>
  <c r="N20" i="90"/>
  <c r="O20" i="90"/>
  <c r="U15" i="1"/>
  <c r="P20" i="90"/>
  <c r="V15" i="1"/>
  <c r="Q20" i="90"/>
  <c r="W15" i="1"/>
  <c r="X15" i="1"/>
  <c r="R20" i="90"/>
  <c r="Y15" i="1"/>
  <c r="S20" i="90"/>
  <c r="AC15" i="1"/>
  <c r="T20" i="90"/>
  <c r="AB15" i="1"/>
  <c r="U20" i="90"/>
  <c r="V20" i="90"/>
  <c r="W20" i="90"/>
  <c r="AD15" i="1"/>
  <c r="X20" i="90"/>
  <c r="AB20" i="90"/>
  <c r="AJ15" i="1"/>
  <c r="AC20" i="90"/>
  <c r="AO15" i="1"/>
  <c r="AD20" i="90"/>
  <c r="AT15" i="1"/>
  <c r="J21" i="90"/>
  <c r="G15" i="1"/>
  <c r="K21" i="90"/>
  <c r="L15" i="1"/>
  <c r="L21" i="90"/>
  <c r="Q15" i="1"/>
  <c r="Y21" i="90"/>
  <c r="AH15" i="1"/>
  <c r="Z21" i="90"/>
  <c r="AI15" i="1"/>
  <c r="AB21" i="90"/>
  <c r="AK15" i="1"/>
  <c r="AC21" i="90"/>
  <c r="AP15" i="1"/>
  <c r="AD21" i="90"/>
  <c r="AU15" i="1"/>
  <c r="J22" i="90"/>
  <c r="H15" i="1"/>
  <c r="K22" i="90"/>
  <c r="M15" i="1"/>
  <c r="L22" i="90"/>
  <c r="R15" i="1"/>
  <c r="AB22" i="90"/>
  <c r="AL15" i="1"/>
  <c r="AN15" i="1"/>
  <c r="AC22" i="90"/>
  <c r="AQ15" i="1"/>
  <c r="AD22" i="90"/>
  <c r="AV15" i="1"/>
  <c r="AX15" i="1"/>
  <c r="J23" i="90"/>
  <c r="I15" i="1"/>
  <c r="K23" i="90"/>
  <c r="N15" i="1"/>
  <c r="L23" i="90"/>
  <c r="S15" i="1"/>
  <c r="S23" i="90"/>
  <c r="AY15" i="1"/>
  <c r="T23" i="90"/>
  <c r="AZ15" i="1"/>
  <c r="U23" i="90"/>
  <c r="BA15" i="1"/>
  <c r="AB23" i="90"/>
  <c r="AM15" i="1"/>
  <c r="AC23" i="90"/>
  <c r="AR15" i="1"/>
  <c r="AD23" i="90"/>
  <c r="AW15" i="1"/>
  <c r="G12" i="91"/>
  <c r="H12" i="91"/>
  <c r="G17" i="91"/>
  <c r="E20" i="91"/>
  <c r="H17" i="91"/>
  <c r="G20" i="91"/>
  <c r="D14" i="1"/>
  <c r="D20" i="91"/>
  <c r="M26" i="9"/>
  <c r="J20" i="91"/>
  <c r="F14" i="1"/>
  <c r="K20" i="91"/>
  <c r="K14" i="1"/>
  <c r="O14" i="1"/>
  <c r="L20" i="91"/>
  <c r="P14" i="1"/>
  <c r="T14" i="1"/>
  <c r="N20" i="91"/>
  <c r="O20" i="91"/>
  <c r="U14" i="1"/>
  <c r="X14" i="1"/>
  <c r="P20" i="91"/>
  <c r="V14" i="1"/>
  <c r="Q20" i="91"/>
  <c r="W14" i="1"/>
  <c r="R20" i="91"/>
  <c r="Y14" i="1"/>
  <c r="S20" i="91"/>
  <c r="AC14" i="1"/>
  <c r="T20" i="91"/>
  <c r="AB14" i="1"/>
  <c r="U20" i="91"/>
  <c r="V20" i="91"/>
  <c r="W20" i="91"/>
  <c r="AD14" i="1"/>
  <c r="X20" i="91"/>
  <c r="AB20" i="91"/>
  <c r="AJ14" i="1"/>
  <c r="AN14" i="1"/>
  <c r="AC20" i="91"/>
  <c r="AO14" i="1"/>
  <c r="AD20" i="91"/>
  <c r="AT14" i="1"/>
  <c r="J21" i="91"/>
  <c r="G14" i="1"/>
  <c r="K21" i="91"/>
  <c r="L14" i="1"/>
  <c r="L21" i="91"/>
  <c r="Q14" i="1"/>
  <c r="Y21" i="91"/>
  <c r="AH14" i="1"/>
  <c r="Z21" i="91"/>
  <c r="AI14" i="1"/>
  <c r="AB21" i="91"/>
  <c r="AK14" i="1"/>
  <c r="AC21" i="91"/>
  <c r="AP14" i="1"/>
  <c r="AS14" i="1"/>
  <c r="AD21" i="91"/>
  <c r="AU14" i="1"/>
  <c r="J22" i="91"/>
  <c r="H14" i="1"/>
  <c r="J14" i="1"/>
  <c r="K22" i="91"/>
  <c r="M14" i="1"/>
  <c r="L22" i="91"/>
  <c r="R14" i="1"/>
  <c r="AB22" i="91"/>
  <c r="AL14" i="1"/>
  <c r="AC22" i="91"/>
  <c r="AQ14" i="1"/>
  <c r="AD22" i="91"/>
  <c r="AV14" i="1"/>
  <c r="J23" i="91"/>
  <c r="I14" i="1"/>
  <c r="K23" i="91"/>
  <c r="N14" i="1"/>
  <c r="L23" i="91"/>
  <c r="S14" i="1"/>
  <c r="S23" i="91"/>
  <c r="AY14" i="1"/>
  <c r="T23" i="91"/>
  <c r="AZ14" i="1"/>
  <c r="U23" i="91"/>
  <c r="BA14" i="1"/>
  <c r="AB23" i="91"/>
  <c r="AM14" i="1"/>
  <c r="AC23" i="91"/>
  <c r="AR14" i="1"/>
  <c r="AD23" i="91"/>
  <c r="AW14" i="1"/>
  <c r="G12" i="92"/>
  <c r="H12" i="92"/>
  <c r="G17" i="92"/>
  <c r="E20" i="92"/>
  <c r="H17" i="92"/>
  <c r="G20" i="92"/>
  <c r="D20" i="92"/>
  <c r="K26" i="9"/>
  <c r="J20" i="92"/>
  <c r="F13" i="1"/>
  <c r="J13" i="1"/>
  <c r="K20" i="92"/>
  <c r="K13" i="1"/>
  <c r="O13" i="1"/>
  <c r="L20" i="92"/>
  <c r="P13" i="1"/>
  <c r="T13" i="1"/>
  <c r="N20" i="92"/>
  <c r="O20" i="92"/>
  <c r="U13" i="1"/>
  <c r="X13" i="1"/>
  <c r="P20" i="92"/>
  <c r="V13" i="1"/>
  <c r="Q20" i="92"/>
  <c r="W13" i="1"/>
  <c r="R20" i="92"/>
  <c r="Y13" i="1"/>
  <c r="S20" i="92"/>
  <c r="AC13" i="1"/>
  <c r="T20" i="92"/>
  <c r="AB13" i="1"/>
  <c r="U20" i="92"/>
  <c r="V20" i="92"/>
  <c r="W20" i="92"/>
  <c r="AD13" i="1"/>
  <c r="X20" i="92"/>
  <c r="AB20" i="92"/>
  <c r="AJ13" i="1"/>
  <c r="AC20" i="92"/>
  <c r="AO13" i="1"/>
  <c r="AS13" i="1"/>
  <c r="AD20" i="92"/>
  <c r="AT13" i="1"/>
  <c r="AX13" i="1"/>
  <c r="J21" i="92"/>
  <c r="G13" i="1"/>
  <c r="K21" i="92"/>
  <c r="L13" i="1"/>
  <c r="L21" i="92"/>
  <c r="Q13" i="1"/>
  <c r="Y21" i="92"/>
  <c r="AH13" i="1"/>
  <c r="Z21" i="92"/>
  <c r="AI13" i="1"/>
  <c r="AB21" i="92"/>
  <c r="AK13" i="1"/>
  <c r="AC21" i="92"/>
  <c r="AP13" i="1"/>
  <c r="AD21" i="92"/>
  <c r="AU13" i="1"/>
  <c r="J22" i="92"/>
  <c r="H13" i="1"/>
  <c r="K22" i="92"/>
  <c r="M13" i="1"/>
  <c r="L22" i="92"/>
  <c r="R13" i="1"/>
  <c r="AB22" i="92"/>
  <c r="AL13" i="1"/>
  <c r="AC22" i="92"/>
  <c r="AQ13" i="1"/>
  <c r="AD22" i="92"/>
  <c r="AV13" i="1"/>
  <c r="J23" i="92"/>
  <c r="I13" i="1"/>
  <c r="K23" i="92"/>
  <c r="N13" i="1"/>
  <c r="L23" i="92"/>
  <c r="S13" i="1"/>
  <c r="S23" i="92"/>
  <c r="AY13" i="1"/>
  <c r="T23" i="92"/>
  <c r="AZ13" i="1"/>
  <c r="U23" i="92"/>
  <c r="BA13" i="1"/>
  <c r="AB23" i="92"/>
  <c r="AM13" i="1"/>
  <c r="AN13" i="1"/>
  <c r="AC23" i="92"/>
  <c r="AR13" i="1"/>
  <c r="AD23" i="92"/>
  <c r="AW13" i="1"/>
  <c r="G12" i="93"/>
  <c r="H12" i="93"/>
  <c r="G17" i="93"/>
  <c r="E20" i="93"/>
  <c r="H17" i="93"/>
  <c r="G20" i="93"/>
  <c r="D20" i="93"/>
  <c r="I26" i="9"/>
  <c r="J20" i="93"/>
  <c r="F12" i="1"/>
  <c r="J12" i="1"/>
  <c r="K20" i="93"/>
  <c r="K12" i="1"/>
  <c r="L20" i="93"/>
  <c r="P12" i="1"/>
  <c r="N20" i="93"/>
  <c r="O20" i="93"/>
  <c r="U12" i="1"/>
  <c r="X12" i="1"/>
  <c r="P20" i="93"/>
  <c r="V12" i="1"/>
  <c r="Q20" i="93"/>
  <c r="W12" i="1"/>
  <c r="Y12" i="1"/>
  <c r="S20" i="93"/>
  <c r="AC12" i="1"/>
  <c r="T20" i="93"/>
  <c r="AB12" i="1"/>
  <c r="U20" i="93"/>
  <c r="V20" i="93"/>
  <c r="W20" i="93"/>
  <c r="AD12" i="1"/>
  <c r="X20" i="93"/>
  <c r="AB20" i="93"/>
  <c r="AJ12" i="1"/>
  <c r="AC20" i="93"/>
  <c r="AO12" i="1"/>
  <c r="AD20" i="93"/>
  <c r="AT12" i="1"/>
  <c r="J21" i="93"/>
  <c r="G12" i="1"/>
  <c r="K21" i="93"/>
  <c r="L12" i="1"/>
  <c r="L21" i="93"/>
  <c r="Q12" i="1"/>
  <c r="T12" i="1"/>
  <c r="Y21" i="93"/>
  <c r="AH12" i="1"/>
  <c r="Z21" i="93"/>
  <c r="AI12" i="1"/>
  <c r="AB21" i="93"/>
  <c r="AK12" i="1"/>
  <c r="AN12" i="1"/>
  <c r="AC21" i="93"/>
  <c r="AP12" i="1"/>
  <c r="AS12" i="1"/>
  <c r="AD21" i="93"/>
  <c r="AU12" i="1"/>
  <c r="J22" i="93"/>
  <c r="H12" i="1"/>
  <c r="K22" i="93"/>
  <c r="M12" i="1"/>
  <c r="O12" i="1"/>
  <c r="L22" i="93"/>
  <c r="R12" i="1"/>
  <c r="AB22" i="93"/>
  <c r="AL12" i="1"/>
  <c r="AC22" i="93"/>
  <c r="AQ12" i="1"/>
  <c r="AD22" i="93"/>
  <c r="AV12" i="1"/>
  <c r="J23" i="93"/>
  <c r="I12" i="1"/>
  <c r="K23" i="93"/>
  <c r="N12" i="1"/>
  <c r="L23" i="93"/>
  <c r="S12" i="1"/>
  <c r="S23" i="93"/>
  <c r="AY12" i="1"/>
  <c r="T23" i="93"/>
  <c r="AZ12" i="1"/>
  <c r="U23" i="93"/>
  <c r="BA12" i="1"/>
  <c r="AB23" i="93"/>
  <c r="AM12" i="1"/>
  <c r="AC23" i="93"/>
  <c r="AR12" i="1"/>
  <c r="AD23" i="93"/>
  <c r="AW12" i="1"/>
  <c r="AX12" i="1"/>
  <c r="G12" i="94"/>
  <c r="H12" i="94"/>
  <c r="G17" i="94"/>
  <c r="E20" i="94"/>
  <c r="H17" i="94"/>
  <c r="G20" i="94"/>
  <c r="D11" i="1"/>
  <c r="D20" i="94"/>
  <c r="Z11" i="1"/>
  <c r="J20" i="94"/>
  <c r="F11" i="1"/>
  <c r="K20" i="94"/>
  <c r="K11" i="1"/>
  <c r="O11" i="1"/>
  <c r="L20" i="94"/>
  <c r="P11" i="1"/>
  <c r="T11" i="1"/>
  <c r="N20" i="94"/>
  <c r="O20" i="94"/>
  <c r="U11" i="1"/>
  <c r="P20" i="94"/>
  <c r="V11" i="1"/>
  <c r="Q20" i="94"/>
  <c r="W11" i="1"/>
  <c r="R20" i="94"/>
  <c r="Y11" i="1"/>
  <c r="S20" i="94"/>
  <c r="AC11" i="1"/>
  <c r="T20" i="94"/>
  <c r="AB11" i="1"/>
  <c r="U20" i="94"/>
  <c r="V20" i="94"/>
  <c r="W20" i="94"/>
  <c r="AD11" i="1"/>
  <c r="X20" i="94"/>
  <c r="AB20" i="94"/>
  <c r="AJ11" i="1"/>
  <c r="AC20" i="94"/>
  <c r="AO11" i="1"/>
  <c r="AD20" i="94"/>
  <c r="AT11" i="1"/>
  <c r="J21" i="94"/>
  <c r="G11" i="1"/>
  <c r="K21" i="94"/>
  <c r="L11" i="1"/>
  <c r="L21" i="94"/>
  <c r="Q11" i="1"/>
  <c r="Y21" i="94"/>
  <c r="AH11" i="1"/>
  <c r="Z21" i="94"/>
  <c r="AI11" i="1"/>
  <c r="AB21" i="94"/>
  <c r="AK11" i="1"/>
  <c r="AC21" i="94"/>
  <c r="AP11" i="1"/>
  <c r="AS11" i="1"/>
  <c r="AD21" i="94"/>
  <c r="AU11" i="1"/>
  <c r="AX11" i="1"/>
  <c r="J22" i="94"/>
  <c r="H11" i="1"/>
  <c r="K22" i="94"/>
  <c r="M11" i="1"/>
  <c r="L22" i="94"/>
  <c r="R11" i="1"/>
  <c r="AB22" i="94"/>
  <c r="AL11" i="1"/>
  <c r="AC22" i="94"/>
  <c r="AQ11" i="1"/>
  <c r="AD22" i="94"/>
  <c r="AV11" i="1"/>
  <c r="J23" i="94"/>
  <c r="I11" i="1"/>
  <c r="J11" i="1"/>
  <c r="K23" i="94"/>
  <c r="N11" i="1"/>
  <c r="L23" i="94"/>
  <c r="S11" i="1"/>
  <c r="S23" i="94"/>
  <c r="W24" i="94"/>
  <c r="BC11" i="1"/>
  <c r="AY11" i="1"/>
  <c r="T23" i="94"/>
  <c r="AZ11" i="1"/>
  <c r="U23" i="94"/>
  <c r="BA11" i="1"/>
  <c r="AB23" i="94"/>
  <c r="AM11" i="1"/>
  <c r="AC23" i="94"/>
  <c r="AR11" i="1"/>
  <c r="AD23" i="94"/>
  <c r="AW11" i="1"/>
  <c r="G12" i="95"/>
  <c r="H12" i="95"/>
  <c r="G17" i="95"/>
  <c r="E20" i="95"/>
  <c r="H17" i="95"/>
  <c r="G20" i="95"/>
  <c r="D20" i="95"/>
  <c r="Z10" i="1"/>
  <c r="J20" i="95"/>
  <c r="F10" i="1"/>
  <c r="K20" i="95"/>
  <c r="K10" i="1"/>
  <c r="L20" i="95"/>
  <c r="P10" i="1"/>
  <c r="N20" i="95"/>
  <c r="O20" i="95"/>
  <c r="U10" i="1"/>
  <c r="P20" i="95"/>
  <c r="V10" i="1"/>
  <c r="X10" i="1"/>
  <c r="Q20" i="95"/>
  <c r="W10" i="1"/>
  <c r="Y10" i="1"/>
  <c r="S20" i="95"/>
  <c r="AC10" i="1"/>
  <c r="T20" i="95"/>
  <c r="AB10" i="1"/>
  <c r="U20" i="95"/>
  <c r="V20" i="95"/>
  <c r="W20" i="95"/>
  <c r="AD10" i="1"/>
  <c r="X20" i="95"/>
  <c r="AB20" i="95"/>
  <c r="AJ10" i="1"/>
  <c r="AC20" i="95"/>
  <c r="AO10" i="1"/>
  <c r="AS10" i="1"/>
  <c r="AD20" i="95"/>
  <c r="AT10" i="1"/>
  <c r="AX10" i="1"/>
  <c r="J21" i="95"/>
  <c r="G10" i="1"/>
  <c r="K21" i="95"/>
  <c r="L10" i="1"/>
  <c r="L21" i="95"/>
  <c r="Q10" i="1"/>
  <c r="Y21" i="95"/>
  <c r="AH10" i="1"/>
  <c r="Z21" i="95"/>
  <c r="AI10" i="1"/>
  <c r="AB21" i="95"/>
  <c r="AK10" i="1"/>
  <c r="AC21" i="95"/>
  <c r="AP10" i="1"/>
  <c r="AD21" i="95"/>
  <c r="AU10" i="1"/>
  <c r="J22" i="95"/>
  <c r="H10" i="1"/>
  <c r="K22" i="95"/>
  <c r="M10" i="1"/>
  <c r="L22" i="95"/>
  <c r="R10" i="1"/>
  <c r="O47" i="1"/>
  <c r="AB22" i="95"/>
  <c r="AL10" i="1"/>
  <c r="AN10" i="1"/>
  <c r="AC22" i="95"/>
  <c r="AQ10" i="1"/>
  <c r="AD22" i="95"/>
  <c r="AV10" i="1"/>
  <c r="J23" i="95"/>
  <c r="I10" i="1"/>
  <c r="K23" i="95"/>
  <c r="N10" i="1"/>
  <c r="L47" i="1"/>
  <c r="L23" i="95"/>
  <c r="S10" i="1"/>
  <c r="P47" i="1"/>
  <c r="S23" i="95"/>
  <c r="AY10" i="1"/>
  <c r="T23" i="95"/>
  <c r="W24" i="95"/>
  <c r="BC10" i="1"/>
  <c r="U23" i="95"/>
  <c r="BA10" i="1"/>
  <c r="AB23" i="95"/>
  <c r="AM10" i="1"/>
  <c r="AC23" i="95"/>
  <c r="AR10" i="1"/>
  <c r="AD23" i="95"/>
  <c r="AW10" i="1"/>
  <c r="G12" i="2"/>
  <c r="H12" i="2"/>
  <c r="G17" i="2"/>
  <c r="E20" i="2"/>
  <c r="H17" i="2"/>
  <c r="D20" i="2"/>
  <c r="C26" i="9"/>
  <c r="J20" i="2"/>
  <c r="F9" i="1"/>
  <c r="K20" i="2"/>
  <c r="K9" i="1"/>
  <c r="O9" i="1"/>
  <c r="L20" i="2"/>
  <c r="P9" i="1"/>
  <c r="T9" i="1"/>
  <c r="N20" i="2"/>
  <c r="O20" i="2"/>
  <c r="U9" i="1"/>
  <c r="P20" i="2"/>
  <c r="V9" i="1"/>
  <c r="Q20" i="2"/>
  <c r="W9" i="1"/>
  <c r="Y9" i="1"/>
  <c r="S20" i="2"/>
  <c r="AC9" i="1"/>
  <c r="T20" i="2"/>
  <c r="AB9" i="1"/>
  <c r="U20" i="2"/>
  <c r="V20" i="2"/>
  <c r="W20" i="2"/>
  <c r="AD9" i="1"/>
  <c r="X20" i="2"/>
  <c r="AB20" i="2"/>
  <c r="AJ9" i="1"/>
  <c r="AC20" i="2"/>
  <c r="AO9" i="1"/>
  <c r="AS9" i="1"/>
  <c r="AD20" i="2"/>
  <c r="AT9" i="1"/>
  <c r="J21" i="2"/>
  <c r="G9" i="1"/>
  <c r="K21" i="2"/>
  <c r="L9" i="1"/>
  <c r="L21" i="2"/>
  <c r="Q9" i="1"/>
  <c r="Y21" i="2"/>
  <c r="AH9" i="1"/>
  <c r="Z21" i="2"/>
  <c r="AI9" i="1"/>
  <c r="AB21" i="2"/>
  <c r="AK9" i="1"/>
  <c r="AC21" i="2"/>
  <c r="AP9" i="1"/>
  <c r="AD21" i="2"/>
  <c r="AU9" i="1"/>
  <c r="J22" i="2"/>
  <c r="H9" i="1"/>
  <c r="G47" i="1"/>
  <c r="K22" i="2"/>
  <c r="M9" i="1"/>
  <c r="L22" i="2"/>
  <c r="R9" i="1"/>
  <c r="AB22" i="2"/>
  <c r="AL9" i="1"/>
  <c r="AJ47" i="1"/>
  <c r="AC22" i="2"/>
  <c r="AQ9" i="1"/>
  <c r="AN47" i="1"/>
  <c r="AD22" i="2"/>
  <c r="AV9" i="1"/>
  <c r="J23" i="2"/>
  <c r="I9" i="1"/>
  <c r="H47" i="1"/>
  <c r="K23" i="2"/>
  <c r="N9" i="1"/>
  <c r="L23" i="2"/>
  <c r="S9" i="1"/>
  <c r="S23" i="2"/>
  <c r="AY9" i="1"/>
  <c r="T23" i="2"/>
  <c r="AZ9" i="1"/>
  <c r="U23" i="2"/>
  <c r="BA9" i="1"/>
  <c r="AB23" i="2"/>
  <c r="AM9" i="1"/>
  <c r="AC23" i="2"/>
  <c r="AR9" i="1"/>
  <c r="AO47" i="1"/>
  <c r="AD23" i="2"/>
  <c r="AW9" i="1"/>
  <c r="AS47" i="1"/>
  <c r="BB9" i="1"/>
  <c r="AY33" i="1"/>
  <c r="AY18" i="1"/>
  <c r="W24" i="82"/>
  <c r="BC23" i="1"/>
  <c r="BK26" i="9"/>
  <c r="BK13" i="9"/>
  <c r="AA13" i="9"/>
  <c r="W13" i="9"/>
  <c r="Z29" i="1"/>
  <c r="Y26" i="9"/>
  <c r="D34" i="10"/>
  <c r="E26" i="9"/>
  <c r="S26" i="9"/>
  <c r="T21" i="1"/>
  <c r="Z15" i="1"/>
  <c r="X28" i="1"/>
  <c r="O35" i="1"/>
  <c r="C13" i="9"/>
  <c r="AX26" i="1"/>
  <c r="AX29" i="1"/>
  <c r="J38" i="1"/>
  <c r="AN27" i="1"/>
  <c r="AN29" i="1"/>
  <c r="AN31" i="1"/>
  <c r="T35" i="1"/>
  <c r="AS26" i="1"/>
  <c r="AS27" i="1"/>
  <c r="AS29" i="1"/>
  <c r="AS30" i="1"/>
  <c r="J30" i="1"/>
  <c r="AS32" i="1"/>
  <c r="O24" i="1"/>
  <c r="X26" i="1"/>
  <c r="AX28" i="1"/>
  <c r="X29" i="1"/>
  <c r="AN34" i="1"/>
  <c r="T34" i="1"/>
  <c r="J34" i="1"/>
  <c r="X35" i="1"/>
  <c r="T38" i="1"/>
  <c r="X38" i="1"/>
  <c r="AS21" i="1"/>
  <c r="X21" i="1"/>
  <c r="O21" i="1"/>
  <c r="AS22" i="1"/>
  <c r="O23" i="1"/>
  <c r="O19" i="1"/>
  <c r="AX20" i="1"/>
  <c r="AX21" i="1"/>
  <c r="AN23" i="1"/>
  <c r="O17" i="1"/>
  <c r="AN20" i="1"/>
  <c r="AN21" i="1"/>
  <c r="AN22" i="1"/>
  <c r="AX17" i="1"/>
  <c r="J22" i="1"/>
  <c r="J9" i="1"/>
  <c r="AX33" i="1"/>
  <c r="T19" i="1"/>
  <c r="E34" i="10"/>
  <c r="T15" i="1"/>
  <c r="X23" i="1"/>
  <c r="T16" i="1"/>
  <c r="J21" i="1"/>
  <c r="AX22" i="1"/>
  <c r="T20" i="1"/>
  <c r="J23" i="1"/>
  <c r="AS24" i="1"/>
  <c r="O22" i="1"/>
  <c r="J26" i="1"/>
  <c r="O28" i="1"/>
  <c r="AS28" i="1"/>
  <c r="O32" i="1"/>
  <c r="E20" i="78"/>
  <c r="C27" i="1"/>
  <c r="O30" i="1"/>
  <c r="AX31" i="1"/>
  <c r="G20" i="79"/>
  <c r="D26" i="1"/>
  <c r="X32" i="1"/>
  <c r="AX34" i="1"/>
  <c r="X30" i="1"/>
  <c r="O10" i="1"/>
  <c r="AN9" i="1"/>
  <c r="X11" i="1"/>
  <c r="AS25" i="1"/>
  <c r="T24" i="1"/>
  <c r="J10" i="1"/>
  <c r="X9" i="1"/>
  <c r="AN11" i="1"/>
  <c r="T23" i="1"/>
  <c r="AX14" i="1"/>
  <c r="AS15" i="1"/>
  <c r="AN17" i="1"/>
  <c r="AX23" i="1"/>
  <c r="AT13" i="9"/>
  <c r="AS13" i="9"/>
  <c r="AI13" i="9"/>
  <c r="AF13" i="9"/>
  <c r="AV12" i="9"/>
  <c r="AU12" i="9"/>
  <c r="AQ12" i="9"/>
  <c r="AR12" i="9"/>
  <c r="AM12" i="9"/>
  <c r="AN12" i="9"/>
  <c r="AI12" i="9"/>
  <c r="AJ12" i="9"/>
  <c r="AE12" i="9"/>
  <c r="AF12" i="9"/>
  <c r="AB12" i="9"/>
  <c r="AA12" i="9"/>
  <c r="X12" i="9"/>
  <c r="W12" i="9"/>
  <c r="S12" i="9"/>
  <c r="T12" i="9"/>
  <c r="O12" i="9"/>
  <c r="P12" i="9"/>
  <c r="K12" i="9"/>
  <c r="L12" i="9"/>
  <c r="G12" i="9"/>
  <c r="H12" i="9"/>
  <c r="C12" i="9"/>
  <c r="D12" i="9"/>
  <c r="X25" i="1"/>
  <c r="BB13" i="9"/>
  <c r="Z9" i="1"/>
  <c r="J15" i="1"/>
  <c r="O31" i="1"/>
  <c r="AN19" i="1"/>
  <c r="E20" i="86"/>
  <c r="C19" i="1"/>
  <c r="G20" i="78"/>
  <c r="D27" i="1"/>
  <c r="J33" i="1"/>
  <c r="AX30" i="1"/>
  <c r="AN32" i="1"/>
  <c r="AX35" i="1"/>
  <c r="E19" i="9"/>
  <c r="E21" i="9"/>
  <c r="F19" i="9"/>
  <c r="F21" i="9"/>
  <c r="BK18" i="9"/>
  <c r="BK21" i="9"/>
  <c r="BL18" i="9"/>
  <c r="BC18" i="9"/>
  <c r="BD18" i="9"/>
  <c r="AU18" i="9"/>
  <c r="AV18" i="9"/>
  <c r="AQ18" i="9"/>
  <c r="AR18" i="9"/>
  <c r="Y17" i="9"/>
  <c r="Z17" i="9"/>
  <c r="BG16" i="9"/>
  <c r="BH16" i="9"/>
  <c r="BC16" i="9"/>
  <c r="BD16" i="9"/>
  <c r="AY16" i="9"/>
  <c r="AZ16" i="9"/>
  <c r="AU16" i="9"/>
  <c r="AV16" i="9"/>
  <c r="AQ16" i="9"/>
  <c r="AR16" i="9"/>
  <c r="AM16" i="9"/>
  <c r="AN16" i="9"/>
  <c r="AI16" i="9"/>
  <c r="AJ16" i="9"/>
  <c r="S16" i="9"/>
  <c r="T16" i="9"/>
  <c r="P16" i="9"/>
  <c r="O16" i="9"/>
  <c r="AS15" i="9"/>
  <c r="AT15" i="9"/>
  <c r="AG15" i="9"/>
  <c r="AH15" i="9"/>
  <c r="AD15" i="9"/>
  <c r="AC15" i="9"/>
  <c r="AY14" i="9"/>
  <c r="AZ14" i="9"/>
  <c r="S14" i="9"/>
  <c r="T14" i="9"/>
  <c r="O14" i="9"/>
  <c r="P14" i="9"/>
  <c r="X18" i="9"/>
  <c r="H18" i="9"/>
  <c r="N17" i="9"/>
  <c r="G16" i="9"/>
  <c r="AP15" i="9"/>
  <c r="BL14" i="9"/>
  <c r="AE14" i="9"/>
  <c r="BL21" i="9"/>
  <c r="BK22" i="9"/>
  <c r="BK25" i="9"/>
  <c r="AX9" i="1"/>
  <c r="T10" i="1"/>
  <c r="G20" i="2"/>
  <c r="D9" i="1"/>
  <c r="C17" i="9"/>
  <c r="W24" i="2"/>
  <c r="BC9" i="1"/>
  <c r="D13" i="9"/>
  <c r="D4" i="10"/>
  <c r="E4" i="10"/>
  <c r="X24" i="2"/>
  <c r="BD9" i="1"/>
  <c r="C9" i="1"/>
  <c r="F20" i="2"/>
  <c r="H20" i="2"/>
  <c r="E9" i="1"/>
  <c r="AZ10" i="1"/>
  <c r="F17" i="9"/>
  <c r="E15" i="9"/>
  <c r="F13" i="9"/>
  <c r="E13" i="9"/>
  <c r="E22" i="9"/>
  <c r="E25" i="9"/>
  <c r="C20" i="95"/>
  <c r="AA10" i="1"/>
  <c r="F20" i="95"/>
  <c r="C10" i="1"/>
  <c r="D10" i="1"/>
  <c r="H20" i="95"/>
  <c r="E10" i="1"/>
  <c r="X24" i="95"/>
  <c r="BD10" i="1"/>
  <c r="E5" i="10"/>
  <c r="D5" i="10"/>
  <c r="G26" i="9"/>
  <c r="G15" i="9"/>
  <c r="G17" i="9"/>
  <c r="H17" i="9"/>
  <c r="F20" i="94"/>
  <c r="H20" i="94"/>
  <c r="E11" i="1"/>
  <c r="X24" i="94"/>
  <c r="BD11" i="1"/>
  <c r="C11" i="1"/>
  <c r="H19" i="9"/>
  <c r="H21" i="9"/>
  <c r="G19" i="9"/>
  <c r="G21" i="9"/>
  <c r="G22" i="9"/>
  <c r="G25" i="9"/>
  <c r="C20" i="94"/>
  <c r="AA11" i="1"/>
  <c r="E6" i="10"/>
  <c r="D6" i="10"/>
  <c r="Z12" i="1"/>
  <c r="I15" i="9"/>
  <c r="I13" i="9"/>
  <c r="J13" i="9"/>
  <c r="W24" i="93"/>
  <c r="BC12" i="1"/>
  <c r="J17" i="9"/>
  <c r="J19" i="9"/>
  <c r="J21" i="9"/>
  <c r="I22" i="9"/>
  <c r="I25" i="9"/>
  <c r="C20" i="93"/>
  <c r="AA12" i="1"/>
  <c r="D7" i="10"/>
  <c r="C12" i="1"/>
  <c r="F20" i="93"/>
  <c r="E7" i="10"/>
  <c r="K15" i="9"/>
  <c r="L15" i="9"/>
  <c r="L13" i="9"/>
  <c r="K13" i="9"/>
  <c r="Z13" i="1"/>
  <c r="L21" i="9"/>
  <c r="C13" i="1"/>
  <c r="F20" i="92"/>
  <c r="W24" i="92"/>
  <c r="BC13" i="1"/>
  <c r="D13" i="1"/>
  <c r="H20" i="92"/>
  <c r="E13" i="1"/>
  <c r="X24" i="92"/>
  <c r="BD13" i="1"/>
  <c r="K17" i="9"/>
  <c r="K21" i="9"/>
  <c r="K22" i="9"/>
  <c r="K25" i="9"/>
  <c r="C20" i="92"/>
  <c r="AA13" i="1"/>
  <c r="D8" i="10"/>
  <c r="E8" i="10"/>
  <c r="N13" i="9"/>
  <c r="M15" i="9"/>
  <c r="N15" i="9"/>
  <c r="N21" i="9"/>
  <c r="W24" i="91"/>
  <c r="BC14" i="1"/>
  <c r="F20" i="91"/>
  <c r="C14" i="1"/>
  <c r="X24" i="91"/>
  <c r="BD14" i="1"/>
  <c r="H20" i="91"/>
  <c r="E14" i="1"/>
  <c r="Z14" i="1"/>
  <c r="M19" i="9"/>
  <c r="M21" i="9"/>
  <c r="M22" i="9"/>
  <c r="M25" i="9"/>
  <c r="C20" i="91"/>
  <c r="AA14" i="1"/>
  <c r="D9" i="10"/>
  <c r="E9" i="10"/>
  <c r="O15" i="9"/>
  <c r="P13" i="9"/>
  <c r="O13" i="9"/>
  <c r="W24" i="90"/>
  <c r="BC15" i="1"/>
  <c r="F20" i="90"/>
  <c r="X24" i="90"/>
  <c r="BD15" i="1"/>
  <c r="H20" i="90"/>
  <c r="E15" i="1"/>
  <c r="C15" i="1"/>
  <c r="P19" i="9"/>
  <c r="P21" i="9"/>
  <c r="O22" i="9"/>
  <c r="O25" i="9"/>
  <c r="C20" i="90"/>
  <c r="AA15" i="1"/>
  <c r="E10" i="10"/>
  <c r="D10" i="10"/>
  <c r="R13" i="9"/>
  <c r="R21" i="9"/>
  <c r="Q22" i="9"/>
  <c r="Q25" i="9"/>
  <c r="C20" i="89"/>
  <c r="AA16" i="1"/>
  <c r="Q12" i="9"/>
  <c r="R12" i="9"/>
  <c r="E20" i="89"/>
  <c r="F20" i="89"/>
  <c r="Q17" i="9"/>
  <c r="R17" i="9"/>
  <c r="Q15" i="9"/>
  <c r="Q26" i="9"/>
  <c r="S17" i="9"/>
  <c r="G20" i="88"/>
  <c r="D17" i="1"/>
  <c r="S15" i="9"/>
  <c r="T15" i="9"/>
  <c r="W24" i="88"/>
  <c r="BC17" i="1"/>
  <c r="S13" i="9"/>
  <c r="H20" i="88"/>
  <c r="E17" i="1"/>
  <c r="X24" i="88"/>
  <c r="BD17" i="1"/>
  <c r="C17" i="1"/>
  <c r="S19" i="9"/>
  <c r="S21" i="9"/>
  <c r="T19" i="9"/>
  <c r="T21" i="9"/>
  <c r="S22" i="9"/>
  <c r="S25" i="9"/>
  <c r="C20" i="88"/>
  <c r="AA17" i="1"/>
  <c r="D12" i="10"/>
  <c r="E12" i="10"/>
  <c r="AN18" i="1"/>
  <c r="AX18" i="1"/>
  <c r="AS18" i="1"/>
  <c r="X18" i="1"/>
  <c r="J18" i="1"/>
  <c r="O18" i="1"/>
  <c r="T18" i="1"/>
  <c r="Z18" i="1"/>
  <c r="U15" i="9"/>
  <c r="V13" i="9"/>
  <c r="V12" i="9"/>
  <c r="U12" i="9"/>
  <c r="W24" i="89"/>
  <c r="BC16" i="1"/>
  <c r="X24" i="89"/>
  <c r="BD16" i="1"/>
  <c r="C16" i="1"/>
  <c r="H20" i="89"/>
  <c r="E16" i="1"/>
  <c r="D11" i="10"/>
  <c r="E11" i="10"/>
  <c r="U17" i="9"/>
  <c r="U21" i="9"/>
  <c r="V17" i="9"/>
  <c r="V21" i="9"/>
  <c r="F20" i="87"/>
  <c r="C18" i="1"/>
  <c r="U19" i="9"/>
  <c r="W15" i="9"/>
  <c r="X15" i="9"/>
  <c r="F20" i="86"/>
  <c r="W24" i="86"/>
  <c r="BC19" i="1"/>
  <c r="X24" i="86"/>
  <c r="BD19" i="1"/>
  <c r="D19" i="1"/>
  <c r="H20" i="86"/>
  <c r="E19" i="1"/>
  <c r="W26" i="9"/>
  <c r="W19" i="9"/>
  <c r="X19" i="9"/>
  <c r="E20" i="85"/>
  <c r="C20" i="1"/>
  <c r="X17" i="9"/>
  <c r="X21" i="9"/>
  <c r="W22" i="9"/>
  <c r="W25" i="9"/>
  <c r="C20" i="86"/>
  <c r="AA19" i="1"/>
  <c r="D14" i="10"/>
  <c r="E14" i="10"/>
  <c r="Z13" i="9"/>
  <c r="W24" i="85"/>
  <c r="BC20" i="1"/>
  <c r="Z15" i="9"/>
  <c r="Z21" i="9"/>
  <c r="Y22" i="9"/>
  <c r="Y25" i="9"/>
  <c r="C20" i="85"/>
  <c r="AA20" i="1"/>
  <c r="Y15" i="9"/>
  <c r="Y21" i="9"/>
  <c r="F20" i="85"/>
  <c r="H20" i="85"/>
  <c r="E20" i="1"/>
  <c r="X24" i="85"/>
  <c r="BD20" i="1"/>
  <c r="D15" i="10"/>
  <c r="E15" i="10"/>
  <c r="AA15" i="9"/>
  <c r="Z21" i="1"/>
  <c r="AB17" i="9"/>
  <c r="W24" i="84"/>
  <c r="BC21" i="1"/>
  <c r="X24" i="84"/>
  <c r="BD21" i="1"/>
  <c r="F20" i="84"/>
  <c r="H20" i="84"/>
  <c r="E21" i="1"/>
  <c r="C21" i="1"/>
  <c r="AB19" i="9"/>
  <c r="AB21" i="9"/>
  <c r="AA22" i="9"/>
  <c r="AA25" i="9"/>
  <c r="C20" i="84"/>
  <c r="AA21" i="1"/>
  <c r="D16" i="10"/>
  <c r="E16" i="10"/>
  <c r="W24" i="83"/>
  <c r="BC22" i="1"/>
  <c r="AY22" i="1"/>
  <c r="AD19" i="9"/>
  <c r="F20" i="83"/>
  <c r="H20" i="83"/>
  <c r="E22" i="1"/>
  <c r="X24" i="83"/>
  <c r="BD22" i="1"/>
  <c r="AC26" i="9"/>
  <c r="AC17" i="9"/>
  <c r="AC21" i="9"/>
  <c r="AD17" i="9"/>
  <c r="AD21" i="9"/>
  <c r="AC22" i="9"/>
  <c r="AC25" i="9"/>
  <c r="C20" i="83"/>
  <c r="AA22" i="1"/>
  <c r="AF17" i="9"/>
  <c r="AE26" i="9"/>
  <c r="E17" i="10"/>
  <c r="D17" i="10"/>
  <c r="AE15" i="9"/>
  <c r="C23" i="1"/>
  <c r="X24" i="82"/>
  <c r="BD23" i="1"/>
  <c r="H20" i="82"/>
  <c r="E23" i="1"/>
  <c r="F20" i="82"/>
  <c r="AE19" i="9"/>
  <c r="AE21" i="9"/>
  <c r="AE22" i="9"/>
  <c r="AE25" i="9"/>
  <c r="C20" i="82"/>
  <c r="AA23" i="1"/>
  <c r="D18" i="10"/>
  <c r="E18" i="10"/>
  <c r="W24" i="81"/>
  <c r="BC24" i="1"/>
  <c r="AH13" i="9"/>
  <c r="AG17" i="9"/>
  <c r="C24" i="1"/>
  <c r="X24" i="81"/>
  <c r="BD24" i="1"/>
  <c r="Z24" i="1"/>
  <c r="AH19" i="9"/>
  <c r="AH21" i="9"/>
  <c r="AG22" i="9"/>
  <c r="AG25" i="9"/>
  <c r="C20" i="81"/>
  <c r="AA24" i="1"/>
  <c r="E19" i="10"/>
  <c r="D19" i="10"/>
  <c r="AJ15" i="9"/>
  <c r="AI15" i="9"/>
  <c r="W24" i="80"/>
  <c r="BC25" i="1"/>
  <c r="AI19" i="9"/>
  <c r="AJ19" i="9"/>
  <c r="X24" i="80"/>
  <c r="BD25" i="1"/>
  <c r="F20" i="80"/>
  <c r="H20" i="80"/>
  <c r="E25" i="1"/>
  <c r="AK15" i="9"/>
  <c r="W24" i="79"/>
  <c r="BC26" i="1"/>
  <c r="AK13" i="9"/>
  <c r="AL13" i="9"/>
  <c r="F20" i="79"/>
  <c r="X24" i="79"/>
  <c r="BD26" i="1"/>
  <c r="AK21" i="9"/>
  <c r="H20" i="79"/>
  <c r="E26" i="1"/>
  <c r="C26" i="1"/>
  <c r="AK26" i="9"/>
  <c r="AL17" i="9"/>
  <c r="AL21" i="9"/>
  <c r="AK22" i="9"/>
  <c r="AK25" i="9"/>
  <c r="C20" i="79"/>
  <c r="AA26" i="1"/>
  <c r="E21" i="10"/>
  <c r="D21" i="10"/>
  <c r="AN15" i="9"/>
  <c r="Z27" i="1"/>
  <c r="W24" i="78"/>
  <c r="BC27" i="1"/>
  <c r="H20" i="78"/>
  <c r="E27" i="1"/>
  <c r="F20" i="78"/>
  <c r="X24" i="78"/>
  <c r="BD27" i="1"/>
  <c r="AM19" i="9"/>
  <c r="AM21" i="9"/>
  <c r="AM22" i="9"/>
  <c r="AM25" i="9"/>
  <c r="C20" i="78"/>
  <c r="AA27" i="1"/>
  <c r="D22" i="10"/>
  <c r="E22" i="10"/>
  <c r="AZ28" i="1"/>
  <c r="AO17" i="9"/>
  <c r="AO26" i="9"/>
  <c r="AP17" i="9"/>
  <c r="AP19" i="9"/>
  <c r="AP21" i="9"/>
  <c r="AO19" i="9"/>
  <c r="AO21" i="9"/>
  <c r="AO22" i="9"/>
  <c r="AO25" i="9"/>
  <c r="C20" i="77"/>
  <c r="AA28" i="1"/>
  <c r="X24" i="77"/>
  <c r="BD28" i="1"/>
  <c r="C28" i="1"/>
  <c r="F20" i="77"/>
  <c r="H20" i="77"/>
  <c r="E28" i="1"/>
  <c r="D23" i="10"/>
  <c r="E23" i="10"/>
  <c r="W24" i="76"/>
  <c r="BC29" i="1"/>
  <c r="E20" i="76"/>
  <c r="X24" i="76"/>
  <c r="BD29" i="1"/>
  <c r="AQ17" i="9"/>
  <c r="AR17" i="9"/>
  <c r="AQ21" i="9"/>
  <c r="AS26" i="9"/>
  <c r="F20" i="76"/>
  <c r="H20" i="76"/>
  <c r="E29" i="1"/>
  <c r="AR13" i="9"/>
  <c r="AR21" i="9"/>
  <c r="C29" i="1"/>
  <c r="AQ22" i="9"/>
  <c r="AQ25" i="9"/>
  <c r="C20" i="76"/>
  <c r="AA29" i="1"/>
  <c r="D24" i="10"/>
  <c r="E24" i="10"/>
  <c r="C30" i="1"/>
  <c r="X24" i="75"/>
  <c r="BD30" i="1"/>
  <c r="F20" i="75"/>
  <c r="H20" i="75"/>
  <c r="E30" i="1"/>
  <c r="AT19" i="9"/>
  <c r="AT21" i="9"/>
  <c r="AS22" i="9"/>
  <c r="AS25" i="9"/>
  <c r="C20" i="75"/>
  <c r="AA30" i="1"/>
  <c r="W24" i="75"/>
  <c r="BC30" i="1"/>
  <c r="E25" i="10"/>
  <c r="D25" i="10"/>
  <c r="AU26" i="9"/>
  <c r="AU15" i="9"/>
  <c r="AV13" i="9"/>
  <c r="AU13" i="9"/>
  <c r="W24" i="74"/>
  <c r="BC31" i="1"/>
  <c r="F20" i="74"/>
  <c r="X24" i="74"/>
  <c r="BD31" i="1"/>
  <c r="C31" i="1"/>
  <c r="H20" i="74"/>
  <c r="E31" i="1"/>
  <c r="AV19" i="9"/>
  <c r="AV21" i="9"/>
  <c r="AU22" i="9"/>
  <c r="AU25" i="9"/>
  <c r="C20" i="74"/>
  <c r="AA31" i="1"/>
  <c r="E26" i="10"/>
  <c r="D26" i="10"/>
  <c r="AX15" i="9"/>
  <c r="AW15" i="9"/>
  <c r="W24" i="73"/>
  <c r="BC32" i="1"/>
  <c r="AW13" i="9"/>
  <c r="AW17" i="9"/>
  <c r="AX17" i="9"/>
  <c r="X24" i="73"/>
  <c r="BD32" i="1"/>
  <c r="F20" i="73"/>
  <c r="H20" i="73"/>
  <c r="E32" i="1"/>
  <c r="C32" i="1"/>
  <c r="AW19" i="9"/>
  <c r="AW21" i="9"/>
  <c r="AW22" i="9"/>
  <c r="AW25" i="9"/>
  <c r="C20" i="73"/>
  <c r="AA32" i="1"/>
  <c r="AW26" i="9"/>
  <c r="D27" i="10"/>
  <c r="E27" i="10"/>
  <c r="AY15" i="9"/>
  <c r="AZ15" i="9"/>
  <c r="AZ13" i="9"/>
  <c r="Z33" i="1"/>
  <c r="AY13" i="9"/>
  <c r="X24" i="72"/>
  <c r="BD33" i="1"/>
  <c r="AY17" i="9"/>
  <c r="AY21" i="9"/>
  <c r="AZ17" i="9"/>
  <c r="W24" i="72"/>
  <c r="BC33" i="1"/>
  <c r="C33" i="1"/>
  <c r="H20" i="72"/>
  <c r="E33" i="1"/>
  <c r="E28" i="10"/>
  <c r="D28" i="10"/>
  <c r="W24" i="71"/>
  <c r="BC34" i="1"/>
  <c r="BA15" i="9"/>
  <c r="BB15" i="9"/>
  <c r="BB17" i="9"/>
  <c r="F20" i="71"/>
  <c r="C34" i="1"/>
  <c r="H20" i="71"/>
  <c r="E34" i="1"/>
  <c r="X24" i="71"/>
  <c r="BD34" i="1"/>
  <c r="BA22" i="9"/>
  <c r="BA25" i="9"/>
  <c r="C20" i="71"/>
  <c r="AA34" i="1"/>
  <c r="E29" i="10"/>
  <c r="D29" i="10"/>
  <c r="G20" i="70"/>
  <c r="D35" i="1"/>
  <c r="BC12" i="9"/>
  <c r="W24" i="69"/>
  <c r="BC36" i="1"/>
  <c r="BF13" i="9"/>
  <c r="G20" i="69"/>
  <c r="D36" i="1"/>
  <c r="E20" i="69"/>
  <c r="F20" i="69"/>
  <c r="AN36" i="1"/>
  <c r="AX36" i="1"/>
  <c r="BH13" i="9"/>
  <c r="R47" i="1"/>
  <c r="T51" i="1"/>
  <c r="I47" i="1"/>
  <c r="Z37" i="1"/>
  <c r="X36" i="1"/>
  <c r="T56" i="1"/>
  <c r="J36" i="1"/>
  <c r="T55" i="1"/>
  <c r="E47" i="1"/>
  <c r="T36" i="1"/>
  <c r="BF21" i="9"/>
  <c r="BE22" i="9"/>
  <c r="BE25" i="9"/>
  <c r="C20" i="69"/>
  <c r="AA36" i="1"/>
  <c r="M47" i="1"/>
  <c r="O36" i="1"/>
  <c r="BE21" i="9"/>
  <c r="AS36" i="1"/>
  <c r="AH47" i="1"/>
  <c r="AL47" i="1"/>
  <c r="AS37" i="1"/>
  <c r="AO50" i="1"/>
  <c r="AP47" i="1"/>
  <c r="AX37" i="1"/>
  <c r="AS50" i="1"/>
  <c r="BG13" i="9"/>
  <c r="AG47" i="1"/>
  <c r="AN37" i="1"/>
  <c r="AK50" i="1"/>
  <c r="AM47" i="1"/>
  <c r="J47" i="1"/>
  <c r="L49" i="1"/>
  <c r="S47" i="1"/>
  <c r="T52" i="1"/>
  <c r="AQ47" i="1"/>
  <c r="T37" i="1"/>
  <c r="N47" i="1"/>
  <c r="Q47" i="1"/>
  <c r="X37" i="1"/>
  <c r="T54" i="1"/>
  <c r="J37" i="1"/>
  <c r="H50" i="1"/>
  <c r="F47" i="1"/>
  <c r="AI47" i="1"/>
  <c r="O37" i="1"/>
  <c r="L50" i="1"/>
  <c r="Z36" i="1"/>
  <c r="H20" i="69"/>
  <c r="E36" i="1"/>
  <c r="C36" i="1"/>
  <c r="X24" i="69"/>
  <c r="BD36" i="1"/>
  <c r="P50" i="1"/>
  <c r="AO49" i="1"/>
  <c r="AK49" i="1"/>
  <c r="AS49" i="1"/>
  <c r="H49" i="1"/>
  <c r="P49" i="1"/>
  <c r="T47" i="1"/>
  <c r="T50" i="1"/>
  <c r="E31" i="10"/>
  <c r="D31" i="10"/>
  <c r="W24" i="68"/>
  <c r="BC37" i="1"/>
  <c r="D37" i="1"/>
  <c r="X24" i="68"/>
  <c r="BD37" i="1"/>
  <c r="C37" i="1"/>
  <c r="F20" i="68"/>
  <c r="H20" i="68"/>
  <c r="E37" i="1"/>
  <c r="BH19" i="9"/>
  <c r="BH21" i="9"/>
  <c r="BG22" i="9"/>
  <c r="BG25" i="9"/>
  <c r="C20" i="68"/>
  <c r="AA37" i="1"/>
  <c r="E32" i="10"/>
  <c r="D32" i="10"/>
  <c r="BD13" i="9"/>
  <c r="BC26" i="9"/>
  <c r="BC15" i="9"/>
  <c r="BC21" i="9"/>
  <c r="E20" i="70"/>
  <c r="F20" i="70"/>
  <c r="BD19" i="9"/>
  <c r="W24" i="70"/>
  <c r="BC35" i="1"/>
  <c r="BD21" i="9"/>
  <c r="C35" i="1"/>
  <c r="BC22" i="9"/>
  <c r="BC25" i="9"/>
  <c r="C20" i="70"/>
  <c r="AA35" i="1"/>
  <c r="D30" i="10"/>
  <c r="X24" i="70"/>
  <c r="BD35" i="1"/>
  <c r="H20" i="70"/>
  <c r="E35" i="1"/>
  <c r="E30" i="10"/>
  <c r="E20" i="67"/>
  <c r="C38" i="1"/>
  <c r="BI13" i="9"/>
  <c r="W24" i="67"/>
  <c r="BC38" i="1"/>
  <c r="Z38" i="1"/>
  <c r="D40" i="10"/>
  <c r="W47" i="1"/>
  <c r="Y47" i="1"/>
  <c r="X47" i="1"/>
  <c r="H52" i="1"/>
  <c r="B52" i="1"/>
  <c r="L52" i="1"/>
  <c r="AO52" i="1"/>
  <c r="B47" i="1"/>
  <c r="AK52" i="1"/>
  <c r="H51" i="1"/>
  <c r="L51" i="1"/>
  <c r="AO51" i="1"/>
  <c r="AS52" i="1"/>
  <c r="AS51" i="1"/>
  <c r="P52" i="1"/>
  <c r="P51" i="1"/>
  <c r="AK51" i="1"/>
  <c r="F20" i="67"/>
  <c r="H20" i="67"/>
  <c r="E38" i="1"/>
  <c r="X24" i="67"/>
  <c r="BD38" i="1"/>
  <c r="BI19" i="9"/>
  <c r="BI21" i="9"/>
  <c r="BJ19" i="9"/>
  <c r="BJ21" i="9"/>
  <c r="BI22" i="9"/>
  <c r="BI25" i="9"/>
  <c r="C20" i="67"/>
  <c r="AA38" i="1"/>
  <c r="E33" i="10"/>
  <c r="D33" i="10"/>
  <c r="AI17" i="9"/>
  <c r="AI21" i="9"/>
  <c r="AI22" i="9"/>
  <c r="AI25" i="9"/>
  <c r="C20" i="80"/>
  <c r="AA25" i="1"/>
  <c r="D18" i="1"/>
  <c r="X24" i="87"/>
  <c r="BD18" i="1"/>
  <c r="H20" i="87"/>
  <c r="E18" i="1"/>
  <c r="U22" i="9"/>
  <c r="U25" i="9"/>
  <c r="C20" i="87"/>
  <c r="AA18" i="1"/>
  <c r="D12" i="1"/>
  <c r="H20" i="93"/>
  <c r="E12" i="1"/>
  <c r="X24" i="93"/>
  <c r="BD12" i="1"/>
  <c r="D20" i="10"/>
  <c r="E20" i="10"/>
  <c r="E13" i="10"/>
  <c r="E36" i="10"/>
  <c r="D13" i="10"/>
  <c r="AW50" i="1"/>
  <c r="D47" i="1"/>
  <c r="C47" i="1"/>
  <c r="C52" i="1"/>
  <c r="D36" i="10"/>
  <c r="D37" i="10"/>
  <c r="D39" i="10"/>
  <c r="V47" i="1"/>
</calcChain>
</file>

<file path=xl/sharedStrings.xml><?xml version="1.0" encoding="utf-8"?>
<sst xmlns="http://schemas.openxmlformats.org/spreadsheetml/2006/main" count="3575" uniqueCount="267">
  <si>
    <t>Max</t>
  </si>
  <si>
    <t>Min</t>
  </si>
  <si>
    <t>Avg</t>
  </si>
  <si>
    <t>Date</t>
  </si>
  <si>
    <t>Total</t>
  </si>
  <si>
    <t>S</t>
  </si>
  <si>
    <t>SE</t>
  </si>
  <si>
    <t>N</t>
  </si>
  <si>
    <t>NE</t>
  </si>
  <si>
    <t>E</t>
  </si>
  <si>
    <t>SW</t>
  </si>
  <si>
    <t>W</t>
  </si>
  <si>
    <t>Remarks</t>
  </si>
  <si>
    <t>12-15Z</t>
  </si>
  <si>
    <t>00-03Z</t>
  </si>
  <si>
    <t>03-06Z</t>
  </si>
  <si>
    <t>06-09Z</t>
  </si>
  <si>
    <t>09-12Z</t>
  </si>
  <si>
    <t>15-18Z</t>
  </si>
  <si>
    <t>18-21Z</t>
  </si>
  <si>
    <t>C</t>
  </si>
  <si>
    <t>F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</si>
  <si>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</si>
  <si>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</si>
  <si>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</si>
  <si>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</si>
  <si>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</si>
  <si>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</si>
  <si>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</si>
  <si>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</si>
  <si>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</si>
  <si>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</si>
  <si>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</si>
  <si>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</si>
  <si>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</si>
  <si>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</si>
  <si>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</si>
  <si>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</si>
  <si>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</si>
  <si>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</si>
  <si>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</si>
  <si>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</si>
  <si>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</si>
  <si>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</si>
  <si>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</si>
  <si>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</si>
  <si>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</si>
  <si>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</si>
  <si>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</si>
  <si>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</si>
  <si>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</si>
  <si>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</si>
  <si>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</si>
  <si>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21-24Z</t>
  </si>
  <si>
    <t>X*u / X*v</t>
  </si>
  <si>
    <t>Arctan</t>
  </si>
  <si>
    <t>Sum u/Sum v</t>
  </si>
  <si>
    <t>Direction</t>
  </si>
  <si>
    <t>Magnitude</t>
  </si>
  <si>
    <t>sn/sg/ic</t>
  </si>
  <si>
    <t>fg/br</t>
  </si>
  <si>
    <t>bs</t>
  </si>
  <si>
    <t>Time</t>
  </si>
  <si>
    <t>Zulu</t>
  </si>
  <si>
    <t>Winds</t>
  </si>
  <si>
    <t>Dir</t>
  </si>
  <si>
    <t>Spd</t>
  </si>
  <si>
    <t>Temp</t>
  </si>
  <si>
    <t>hrs</t>
  </si>
  <si>
    <t>Avg Sky Cover</t>
  </si>
  <si>
    <t>Low- est CIG</t>
  </si>
  <si>
    <t>Alt</t>
  </si>
  <si>
    <t>(in)</t>
  </si>
  <si>
    <t>McMurdo Station Daily Observation Worksheet</t>
  </si>
  <si>
    <t>12 hr Max/Min</t>
  </si>
  <si>
    <t>Avg Temp</t>
  </si>
  <si>
    <t>Max Temp</t>
  </si>
  <si>
    <t>Min Temp</t>
  </si>
  <si>
    <t>Pcpn Total</t>
  </si>
  <si>
    <t>Min Wind Chill</t>
  </si>
  <si>
    <t>Pcpn Amt</t>
  </si>
  <si>
    <t>Max Wind</t>
  </si>
  <si>
    <t>Max Gust</t>
  </si>
  <si>
    <t>Note 3: To facilitate MS Excel, the order of entry for Max Wind and Max Gust is changed from conventional.  The order is: Spd, Dir, and Time.</t>
  </si>
  <si>
    <t>Daily Pres Diff</t>
  </si>
  <si>
    <t>Daily Temp Diff</t>
  </si>
  <si>
    <t>Total Obs Taken</t>
  </si>
  <si>
    <t>00-06L</t>
  </si>
  <si>
    <t>06-12L</t>
  </si>
  <si>
    <t>12-18L</t>
  </si>
  <si>
    <t>18-24L</t>
  </si>
  <si>
    <t>Altimeter</t>
  </si>
  <si>
    <t>Station:</t>
  </si>
  <si>
    <t>NZCM</t>
  </si>
  <si>
    <t>Month:</t>
  </si>
  <si>
    <t>Monthly Climatology / Page 1</t>
  </si>
  <si>
    <t>Monthly Climatology / Page 2</t>
  </si>
  <si>
    <t>WX and Duration</t>
  </si>
  <si>
    <t>Avg Wind</t>
  </si>
  <si>
    <t>Low-est CIG</t>
  </si>
  <si>
    <t>Total Hrs =or&lt; 1600:</t>
  </si>
  <si>
    <t>Total Days =or&lt; 1600:</t>
  </si>
  <si>
    <t>% Hrs =or&lt; 1600:</t>
  </si>
  <si>
    <t>% Days =or&lt; 1600:</t>
  </si>
  <si>
    <t>Total Hrs =or&lt; 4800:</t>
  </si>
  <si>
    <t>Total Days =or&lt; 4800:</t>
  </si>
  <si>
    <t>% Hrs =or&lt; 4800:</t>
  </si>
  <si>
    <t>% Days =or&lt; 4800:</t>
  </si>
  <si>
    <t>&lt;9999</t>
  </si>
  <si>
    <t>% Days &lt; 9999:</t>
  </si>
  <si>
    <t>% Hrs &lt; 9999:</t>
  </si>
  <si>
    <t>Total Days &lt; 9999:</t>
  </si>
  <si>
    <t>Total Hrs &lt; 9999:</t>
  </si>
  <si>
    <t>Total Days</t>
  </si>
  <si>
    <t>Total Hrs =or&lt; 500:</t>
  </si>
  <si>
    <t>Total Days =or&lt; 500:</t>
  </si>
  <si>
    <t>% Hrs =or&lt; 500:</t>
  </si>
  <si>
    <t>% Days =or&lt; 500:</t>
  </si>
  <si>
    <t>Total Hrs =or&lt; 1000:</t>
  </si>
  <si>
    <t>Total Days =or&lt; 1000:</t>
  </si>
  <si>
    <t>% Hrs =or&lt; 1000:</t>
  </si>
  <si>
    <t>% Days =or&lt; 1000:</t>
  </si>
  <si>
    <t>Total Hrs =or&lt; 3000:</t>
  </si>
  <si>
    <t>Total Days =or&lt; 3000:</t>
  </si>
  <si>
    <t>% Hrs =or&lt; 3000:</t>
  </si>
  <si>
    <t>% Days =or&lt; 3000:</t>
  </si>
  <si>
    <t>sn/sg/ic:</t>
  </si>
  <si>
    <t>fg/br:</t>
  </si>
  <si>
    <t>Total Hrs</t>
  </si>
  <si>
    <t>sin</t>
  </si>
  <si>
    <t>cos</t>
  </si>
  <si>
    <t>Monthly Statistics</t>
  </si>
  <si>
    <t>Max Wind (Note 3)</t>
  </si>
  <si>
    <t>Max Gust (Note 3)</t>
  </si>
  <si>
    <t>Wx and Duration (Note 2)</t>
  </si>
  <si>
    <t>Date: 01</t>
  </si>
  <si>
    <t>&lt; 1600</t>
  </si>
  <si>
    <t>&lt; 4800</t>
  </si>
  <si>
    <t>&lt; 9999</t>
  </si>
  <si>
    <t>&lt; 500</t>
  </si>
  <si>
    <t>&lt; 1000</t>
  </si>
  <si>
    <t>&lt; 3000</t>
  </si>
  <si>
    <t>Visibility (hrs)</t>
  </si>
  <si>
    <t>Temp (C)</t>
  </si>
  <si>
    <t>Ceiling (hrs)</t>
  </si>
  <si>
    <t>Altimeter (in)</t>
  </si>
  <si>
    <t>&lt;1600</t>
  </si>
  <si>
    <t>&lt;4800</t>
  </si>
  <si>
    <t>&lt;500</t>
  </si>
  <si>
    <t>&lt;1000</t>
  </si>
  <si>
    <t>&lt;3000</t>
  </si>
  <si>
    <t>Date: 02</t>
  </si>
  <si>
    <t>Date: 03</t>
  </si>
  <si>
    <t>Date: 04</t>
  </si>
  <si>
    <t>Date: 05</t>
  </si>
  <si>
    <t>Date: 06</t>
  </si>
  <si>
    <t>Date: 07</t>
  </si>
  <si>
    <t>Date: 08</t>
  </si>
  <si>
    <t>Date: 09</t>
  </si>
  <si>
    <t>Date: 10</t>
  </si>
  <si>
    <t>Date: 11</t>
  </si>
  <si>
    <t>Date: 12</t>
  </si>
  <si>
    <t>Date: 13</t>
  </si>
  <si>
    <t>Date: 14</t>
  </si>
  <si>
    <t>Date: 15</t>
  </si>
  <si>
    <t>Date: 16</t>
  </si>
  <si>
    <t>Date: 17</t>
  </si>
  <si>
    <t>Date: 18</t>
  </si>
  <si>
    <t>Date: 19</t>
  </si>
  <si>
    <t>Date: 20</t>
  </si>
  <si>
    <t>Date: 21</t>
  </si>
  <si>
    <t>Date: 22</t>
  </si>
  <si>
    <t>Date: 23</t>
  </si>
  <si>
    <t>Date: 24</t>
  </si>
  <si>
    <t>Date: 25</t>
  </si>
  <si>
    <t>Date: 26</t>
  </si>
  <si>
    <t>Date: 27</t>
  </si>
  <si>
    <t>Date: 28</t>
  </si>
  <si>
    <t>Date: 29</t>
  </si>
  <si>
    <t>Date: 30</t>
  </si>
  <si>
    <t>Note 1: Color coding.  Green headings indicate blocks the Weather Observer must complete.  The remainder are calculated/ completed by MS Excel.</t>
  </si>
  <si>
    <t>NW</t>
  </si>
  <si>
    <t>Average</t>
  </si>
  <si>
    <t>bs:</t>
  </si>
  <si>
    <t>Station Press (mb)</t>
  </si>
  <si>
    <t>Press Tend</t>
  </si>
  <si>
    <t>SLP (mb)</t>
  </si>
  <si>
    <t>Note 2:   Duration should be fractions of an hour.</t>
  </si>
  <si>
    <t>Dew PT</t>
  </si>
  <si>
    <t>Dew Pt</t>
  </si>
  <si>
    <t>SLP</t>
  </si>
  <si>
    <t>(mb)</t>
  </si>
  <si>
    <t>6 hr Temp</t>
  </si>
  <si>
    <t>Sky Cover</t>
  </si>
  <si>
    <t>NOV 2021</t>
  </si>
  <si>
    <t>1005</t>
  </si>
  <si>
    <t>2006</t>
  </si>
  <si>
    <t>3008</t>
  </si>
  <si>
    <t>3005</t>
  </si>
  <si>
    <t>1011</t>
  </si>
  <si>
    <t>2007</t>
  </si>
  <si>
    <t>0002</t>
  </si>
  <si>
    <t>3002</t>
  </si>
  <si>
    <t>1004</t>
  </si>
  <si>
    <t>8005</t>
  </si>
  <si>
    <t>8007</t>
  </si>
  <si>
    <t>6013</t>
  </si>
  <si>
    <t>5006</t>
  </si>
  <si>
    <t>8016</t>
  </si>
  <si>
    <t>5007</t>
  </si>
  <si>
    <t>6004</t>
  </si>
  <si>
    <t>6001</t>
  </si>
  <si>
    <t>5002</t>
  </si>
  <si>
    <t>1015</t>
  </si>
  <si>
    <t>2012</t>
  </si>
  <si>
    <t>3009</t>
  </si>
  <si>
    <t>SN</t>
  </si>
  <si>
    <t>3003</t>
  </si>
  <si>
    <t>5000</t>
  </si>
  <si>
    <t>8003</t>
  </si>
  <si>
    <t>0006</t>
  </si>
  <si>
    <t>T</t>
  </si>
  <si>
    <t>3011</t>
  </si>
  <si>
    <t>3001</t>
  </si>
  <si>
    <t>3004</t>
  </si>
  <si>
    <t>7002</t>
  </si>
  <si>
    <t>2002</t>
  </si>
  <si>
    <t>0000</t>
  </si>
  <si>
    <t>6012</t>
  </si>
  <si>
    <t>6009</t>
  </si>
  <si>
    <t>6006</t>
  </si>
  <si>
    <t>5001</t>
  </si>
  <si>
    <t>5003</t>
  </si>
  <si>
    <t>4000</t>
  </si>
  <si>
    <t>0001</t>
  </si>
  <si>
    <t>3006</t>
  </si>
  <si>
    <t>2010</t>
  </si>
  <si>
    <t>1001</t>
  </si>
  <si>
    <t>7004</t>
  </si>
  <si>
    <t>8009</t>
  </si>
  <si>
    <t>6007</t>
  </si>
  <si>
    <t>2004</t>
  </si>
  <si>
    <t>7001</t>
  </si>
  <si>
    <t>1010</t>
  </si>
  <si>
    <t>1008</t>
  </si>
  <si>
    <t>0003</t>
  </si>
  <si>
    <t>8004</t>
  </si>
  <si>
    <t>8001</t>
  </si>
  <si>
    <t>2001</t>
  </si>
  <si>
    <t>1009</t>
  </si>
  <si>
    <t>3012</t>
  </si>
  <si>
    <t>8013</t>
  </si>
  <si>
    <t>8010</t>
  </si>
  <si>
    <t>8008</t>
  </si>
  <si>
    <t>6019</t>
  </si>
  <si>
    <t>6020</t>
  </si>
  <si>
    <t>8012</t>
  </si>
  <si>
    <t>0004</t>
  </si>
  <si>
    <t>0007</t>
  </si>
  <si>
    <t>3025</t>
  </si>
  <si>
    <t>2018</t>
  </si>
  <si>
    <t>0008</t>
  </si>
  <si>
    <t>1014</t>
  </si>
  <si>
    <t>7003</t>
  </si>
  <si>
    <t>2009</t>
  </si>
  <si>
    <t>1013</t>
  </si>
  <si>
    <t>3007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</si>
</sst>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;[Red]0.00"/>
    <numFmt numFmtId="166" formatCode="0.0;[Red]0.0"/>
    <numFmt numFmtId="167" formatCode="0;[Red]0"/>
    <numFmt numFmtId="169" formatCode="0.000"/>
    <numFmt numFmtId="170" formatCode="0.0%"/>
  </numFmts>
  <fonts count="15" x14ac:knownFonts="1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9"/>
      <color indexed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7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5"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2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4" xfId="0" applyFill="1" applyBorder="1"/>
    <xf numFmtId="0" fontId="0" fillId="2" borderId="1" xfId="0" applyFill="1" applyBorder="1"/>
    <xf numFmtId="0" fontId="6" fillId="0" borderId="0" xfId="0" applyFont="1"/>
    <xf numFmtId="0" fontId="0" fillId="3" borderId="4" xfId="0" applyFill="1" applyBorder="1"/>
    <xf numFmtId="0" fontId="0" fillId="3" borderId="6" xfId="0" applyFill="1" applyBorder="1"/>
    <xf numFmtId="0" fontId="0" fillId="0" borderId="0" xfId="0" applyBorder="1"/>
    <xf numFmtId="0" fontId="0" fillId="0" borderId="0" xfId="0" applyFill="1" applyBorder="1"/>
    <xf numFmtId="20" fontId="7" fillId="3" borderId="7" xfId="0" applyNumberFormat="1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20" fontId="0" fillId="3" borderId="8" xfId="0" applyNumberFormat="1" applyFill="1" applyBorder="1" applyAlignment="1">
      <alignment horizontal="center"/>
    </xf>
    <xf numFmtId="20" fontId="0" fillId="3" borderId="7" xfId="0" applyNumberFormat="1" applyFill="1" applyBorder="1" applyAlignment="1">
      <alignment horizontal="center"/>
    </xf>
    <xf numFmtId="0" fontId="0" fillId="0" borderId="10" xfId="0" applyBorder="1"/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6" borderId="13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Border="1"/>
    <xf numFmtId="18" fontId="0" fillId="6" borderId="0" xfId="0" applyNumberFormat="1" applyFill="1" applyBorder="1"/>
    <xf numFmtId="0" fontId="2" fillId="6" borderId="14" xfId="0" applyFont="1" applyFill="1" applyBorder="1"/>
    <xf numFmtId="0" fontId="5" fillId="6" borderId="14" xfId="0" applyFont="1" applyFill="1" applyBorder="1"/>
    <xf numFmtId="0" fontId="0" fillId="6" borderId="15" xfId="0" applyFill="1" applyBorder="1"/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0" fillId="6" borderId="16" xfId="0" applyFill="1" applyBorder="1"/>
    <xf numFmtId="0" fontId="0" fillId="3" borderId="17" xfId="0" applyFill="1" applyBorder="1" applyAlignment="1">
      <alignment horizontal="center"/>
    </xf>
    <xf numFmtId="2" fontId="0" fillId="0" borderId="18" xfId="0" applyNumberFormat="1" applyFill="1" applyBorder="1"/>
    <xf numFmtId="1" fontId="0" fillId="0" borderId="18" xfId="0" applyNumberFormat="1" applyFill="1" applyBorder="1"/>
    <xf numFmtId="2" fontId="0" fillId="3" borderId="7" xfId="0" applyNumberFormat="1" applyFill="1" applyBorder="1" applyAlignment="1">
      <alignment horizontal="center"/>
    </xf>
    <xf numFmtId="1" fontId="2" fillId="0" borderId="18" xfId="0" applyNumberFormat="1" applyFont="1" applyFill="1" applyBorder="1"/>
    <xf numFmtId="1" fontId="0" fillId="0" borderId="19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2" fillId="0" borderId="21" xfId="0" applyFont="1" applyFill="1" applyBorder="1"/>
    <xf numFmtId="0" fontId="0" fillId="0" borderId="22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7" borderId="0" xfId="0" applyFill="1"/>
    <xf numFmtId="0" fontId="0" fillId="6" borderId="0" xfId="0" applyFill="1" applyBorder="1" applyAlignment="1">
      <alignment horizontal="center"/>
    </xf>
    <xf numFmtId="2" fontId="0" fillId="6" borderId="18" xfId="0" applyNumberFormat="1" applyFill="1" applyBorder="1"/>
    <xf numFmtId="164" fontId="0" fillId="0" borderId="23" xfId="0" applyNumberFormat="1" applyFill="1" applyBorder="1"/>
    <xf numFmtId="1" fontId="0" fillId="0" borderId="24" xfId="0" applyNumberFormat="1" applyFill="1" applyBorder="1"/>
    <xf numFmtId="0" fontId="2" fillId="6" borderId="9" xfId="0" applyFont="1" applyFill="1" applyBorder="1"/>
    <xf numFmtId="0" fontId="2" fillId="0" borderId="7" xfId="0" applyFont="1" applyBorder="1"/>
    <xf numFmtId="0" fontId="2" fillId="6" borderId="7" xfId="0" applyFont="1" applyFill="1" applyBorder="1"/>
    <xf numFmtId="0" fontId="0" fillId="3" borderId="25" xfId="0" applyFill="1" applyBorder="1"/>
    <xf numFmtId="1" fontId="0" fillId="6" borderId="0" xfId="0" applyNumberFormat="1" applyFill="1" applyBorder="1"/>
    <xf numFmtId="1" fontId="0" fillId="3" borderId="7" xfId="0" applyNumberFormat="1" applyFill="1" applyBorder="1" applyAlignment="1">
      <alignment horizontal="center"/>
    </xf>
    <xf numFmtId="1" fontId="0" fillId="0" borderId="26" xfId="0" applyNumberFormat="1" applyFill="1" applyBorder="1"/>
    <xf numFmtId="1" fontId="0" fillId="0" borderId="27" xfId="0" applyNumberFormat="1" applyFill="1" applyBorder="1"/>
    <xf numFmtId="2" fontId="0" fillId="6" borderId="0" xfId="0" applyNumberFormat="1" applyFill="1" applyBorder="1"/>
    <xf numFmtId="0" fontId="10" fillId="6" borderId="14" xfId="0" applyFont="1" applyFill="1" applyBorder="1"/>
    <xf numFmtId="0" fontId="10" fillId="6" borderId="0" xfId="0" applyFont="1" applyFill="1" applyBorder="1"/>
    <xf numFmtId="0" fontId="0" fillId="6" borderId="28" xfId="0" applyFill="1" applyBorder="1"/>
    <xf numFmtId="0" fontId="0" fillId="6" borderId="16" xfId="0" applyFill="1" applyBorder="1" applyAlignment="1">
      <alignment horizontal="center" vertical="center"/>
    </xf>
    <xf numFmtId="20" fontId="0" fillId="6" borderId="16" xfId="0" applyNumberFormat="1" applyFill="1" applyBorder="1" applyAlignment="1">
      <alignment horizontal="center"/>
    </xf>
    <xf numFmtId="0" fontId="0" fillId="6" borderId="29" xfId="0" applyFill="1" applyBorder="1"/>
    <xf numFmtId="0" fontId="3" fillId="6" borderId="0" xfId="0" applyFont="1" applyFill="1" applyBorder="1" applyAlignment="1">
      <alignment horizontal="center" vertical="center"/>
    </xf>
    <xf numFmtId="166" fontId="3" fillId="6" borderId="0" xfId="0" applyNumberFormat="1" applyFont="1" applyFill="1" applyBorder="1" applyAlignment="1">
      <alignment horizontal="center" vertical="center"/>
    </xf>
    <xf numFmtId="166" fontId="0" fillId="6" borderId="10" xfId="0" applyNumberFormat="1" applyFill="1" applyBorder="1" applyAlignment="1">
      <alignment horizontal="right"/>
    </xf>
    <xf numFmtId="49" fontId="0" fillId="6" borderId="10" xfId="0" applyNumberFormat="1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30" xfId="0" applyFill="1" applyBorder="1"/>
    <xf numFmtId="166" fontId="0" fillId="6" borderId="0" xfId="0" applyNumberFormat="1" applyFill="1" applyBorder="1" applyAlignment="1">
      <alignment horizontal="right"/>
    </xf>
    <xf numFmtId="49" fontId="0" fillId="6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0" fontId="0" fillId="6" borderId="14" xfId="0" applyFill="1" applyBorder="1" applyAlignment="1">
      <alignment horizontal="center"/>
    </xf>
    <xf numFmtId="0" fontId="11" fillId="5" borderId="11" xfId="0" applyFont="1" applyFill="1" applyBorder="1"/>
    <xf numFmtId="0" fontId="0" fillId="4" borderId="7" xfId="0" applyFill="1" applyBorder="1"/>
    <xf numFmtId="2" fontId="7" fillId="4" borderId="7" xfId="0" applyNumberFormat="1" applyFont="1" applyFill="1" applyBorder="1" applyAlignment="1">
      <alignment horizontal="center"/>
    </xf>
    <xf numFmtId="2" fontId="11" fillId="4" borderId="7" xfId="0" applyNumberFormat="1" applyFon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0" fillId="6" borderId="10" xfId="0" applyNumberFormat="1" applyFill="1" applyBorder="1" applyAlignment="1">
      <alignment horizontal="right"/>
    </xf>
    <xf numFmtId="2" fontId="0" fillId="6" borderId="10" xfId="0" applyNumberFormat="1" applyFill="1" applyBorder="1"/>
    <xf numFmtId="164" fontId="0" fillId="6" borderId="10" xfId="0" applyNumberFormat="1" applyFill="1" applyBorder="1"/>
    <xf numFmtId="1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/>
    <xf numFmtId="0" fontId="0" fillId="6" borderId="14" xfId="0" applyFill="1" applyBorder="1" applyAlignment="1">
      <alignment horizontal="center" wrapText="1"/>
    </xf>
    <xf numFmtId="0" fontId="0" fillId="4" borderId="31" xfId="0" applyFill="1" applyBorder="1"/>
    <xf numFmtId="166" fontId="11" fillId="3" borderId="7" xfId="0" applyNumberFormat="1" applyFont="1" applyFill="1" applyBorder="1" applyAlignment="1">
      <alignment horizontal="right"/>
    </xf>
    <xf numFmtId="2" fontId="7" fillId="3" borderId="7" xfId="0" applyNumberFormat="1" applyFont="1" applyFill="1" applyBorder="1" applyAlignment="1">
      <alignment horizontal="center"/>
    </xf>
    <xf numFmtId="2" fontId="11" fillId="3" borderId="7" xfId="0" applyNumberFormat="1" applyFont="1" applyFill="1" applyBorder="1" applyAlignment="1">
      <alignment horizontal="center"/>
    </xf>
    <xf numFmtId="166" fontId="5" fillId="6" borderId="0" xfId="0" applyNumberFormat="1" applyFont="1" applyFill="1" applyBorder="1" applyAlignment="1">
      <alignment horizontal="right"/>
    </xf>
    <xf numFmtId="167" fontId="0" fillId="6" borderId="10" xfId="0" applyNumberFormat="1" applyFill="1" applyBorder="1" applyAlignment="1">
      <alignment horizontal="right"/>
    </xf>
    <xf numFmtId="167" fontId="0" fillId="6" borderId="0" xfId="0" applyNumberFormat="1" applyFill="1" applyBorder="1" applyAlignment="1">
      <alignment horizontal="right"/>
    </xf>
    <xf numFmtId="0" fontId="0" fillId="3" borderId="11" xfId="0" applyFill="1" applyBorder="1" applyAlignment="1">
      <alignment horizontal="center"/>
    </xf>
    <xf numFmtId="0" fontId="5" fillId="6" borderId="0" xfId="0" applyFont="1" applyFill="1" applyBorder="1" applyAlignment="1">
      <alignment horizontal="right"/>
    </xf>
    <xf numFmtId="166" fontId="0" fillId="6" borderId="16" xfId="0" applyNumberFormat="1" applyFill="1" applyBorder="1" applyAlignment="1">
      <alignment horizontal="right"/>
    </xf>
    <xf numFmtId="166" fontId="5" fillId="6" borderId="16" xfId="0" applyNumberFormat="1" applyFont="1" applyFill="1" applyBorder="1" applyAlignment="1">
      <alignment horizontal="right"/>
    </xf>
    <xf numFmtId="0" fontId="0" fillId="6" borderId="16" xfId="0" applyFill="1" applyBorder="1" applyAlignment="1">
      <alignment horizontal="right"/>
    </xf>
    <xf numFmtId="1" fontId="0" fillId="6" borderId="10" xfId="0" applyNumberFormat="1" applyFill="1" applyBorder="1" applyAlignment="1">
      <alignment horizontal="center"/>
    </xf>
    <xf numFmtId="1" fontId="0" fillId="6" borderId="10" xfId="0" applyNumberFormat="1" applyFill="1" applyBorder="1"/>
    <xf numFmtId="2" fontId="0" fillId="6" borderId="0" xfId="0" applyNumberFormat="1" applyFill="1" applyBorder="1" applyAlignment="1">
      <alignment horizontal="right"/>
    </xf>
    <xf numFmtId="1" fontId="0" fillId="6" borderId="16" xfId="0" applyNumberFormat="1" applyFill="1" applyBorder="1" applyAlignment="1">
      <alignment horizontal="right"/>
    </xf>
    <xf numFmtId="1" fontId="5" fillId="6" borderId="16" xfId="1" applyNumberFormat="1" applyFont="1" applyFill="1" applyBorder="1" applyAlignment="1">
      <alignment horizontal="right"/>
    </xf>
    <xf numFmtId="0" fontId="5" fillId="6" borderId="16" xfId="0" applyFont="1" applyFill="1" applyBorder="1" applyAlignment="1">
      <alignment horizontal="right"/>
    </xf>
    <xf numFmtId="2" fontId="0" fillId="6" borderId="16" xfId="0" applyNumberFormat="1" applyFill="1" applyBorder="1"/>
    <xf numFmtId="164" fontId="0" fillId="6" borderId="16" xfId="0" applyNumberFormat="1" applyFill="1" applyBorder="1"/>
    <xf numFmtId="1" fontId="0" fillId="0" borderId="10" xfId="0" applyNumberFormat="1" applyBorder="1" applyAlignment="1">
      <alignment horizontal="right"/>
    </xf>
    <xf numFmtId="164" fontId="0" fillId="6" borderId="18" xfId="0" applyNumberFormat="1" applyFill="1" applyBorder="1"/>
    <xf numFmtId="0" fontId="0" fillId="6" borderId="0" xfId="0" applyFill="1" applyBorder="1" applyAlignment="1">
      <alignment horizontal="center" wrapText="1"/>
    </xf>
    <xf numFmtId="0" fontId="4" fillId="6" borderId="0" xfId="0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right"/>
    </xf>
    <xf numFmtId="0" fontId="0" fillId="0" borderId="28" xfId="0" applyBorder="1"/>
    <xf numFmtId="0" fontId="0" fillId="8" borderId="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0" fillId="6" borderId="0" xfId="0" applyNumberFormat="1" applyFill="1" applyAlignment="1">
      <alignment horizontal="right"/>
    </xf>
    <xf numFmtId="166" fontId="11" fillId="4" borderId="7" xfId="0" applyNumberFormat="1" applyFont="1" applyFill="1" applyBorder="1" applyAlignment="1">
      <alignment horizontal="center"/>
    </xf>
    <xf numFmtId="164" fontId="0" fillId="6" borderId="0" xfId="0" applyNumberFormat="1" applyFill="1"/>
    <xf numFmtId="2" fontId="0" fillId="6" borderId="0" xfId="0" applyNumberFormat="1" applyFill="1"/>
    <xf numFmtId="1" fontId="0" fillId="6" borderId="0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right"/>
    </xf>
    <xf numFmtId="0" fontId="0" fillId="0" borderId="13" xfId="0" applyBorder="1"/>
    <xf numFmtId="0" fontId="12" fillId="0" borderId="10" xfId="0" applyFont="1" applyBorder="1"/>
    <xf numFmtId="0" fontId="0" fillId="0" borderId="30" xfId="0" applyBorder="1"/>
    <xf numFmtId="0" fontId="0" fillId="0" borderId="14" xfId="0" applyBorder="1"/>
    <xf numFmtId="0" fontId="4" fillId="0" borderId="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0" xfId="0" applyFill="1" applyBorder="1"/>
    <xf numFmtId="0" fontId="0" fillId="2" borderId="28" xfId="0" applyFill="1" applyBorder="1"/>
    <xf numFmtId="0" fontId="6" fillId="0" borderId="0" xfId="0" applyFont="1" applyBorder="1"/>
    <xf numFmtId="0" fontId="0" fillId="0" borderId="15" xfId="0" applyBorder="1"/>
    <xf numFmtId="0" fontId="6" fillId="0" borderId="16" xfId="0" applyFont="1" applyBorder="1"/>
    <xf numFmtId="0" fontId="0" fillId="3" borderId="32" xfId="0" applyFill="1" applyBorder="1"/>
    <xf numFmtId="0" fontId="0" fillId="0" borderId="29" xfId="0" applyBorder="1"/>
    <xf numFmtId="0" fontId="11" fillId="0" borderId="0" xfId="0" applyFont="1" applyBorder="1"/>
    <xf numFmtId="0" fontId="11" fillId="0" borderId="0" xfId="0" applyFont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6" fillId="0" borderId="0" xfId="0" applyFont="1" applyFill="1" applyBorder="1"/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164" fontId="0" fillId="3" borderId="4" xfId="0" applyNumberFormat="1" applyFill="1" applyBorder="1"/>
    <xf numFmtId="169" fontId="0" fillId="0" borderId="4" xfId="0" applyNumberFormat="1" applyBorder="1"/>
    <xf numFmtId="169" fontId="0" fillId="0" borderId="33" xfId="0" applyNumberFormat="1" applyBorder="1"/>
    <xf numFmtId="169" fontId="0" fillId="0" borderId="28" xfId="0" applyNumberFormat="1" applyBorder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2" borderId="28" xfId="0" applyNumberFormat="1" applyFill="1" applyBorder="1"/>
    <xf numFmtId="0" fontId="4" fillId="4" borderId="7" xfId="0" applyFont="1" applyFill="1" applyBorder="1" applyAlignment="1">
      <alignment horizontal="center"/>
    </xf>
    <xf numFmtId="1" fontId="0" fillId="0" borderId="18" xfId="0" applyNumberFormat="1" applyBorder="1" applyProtection="1">
      <protection locked="0"/>
    </xf>
    <xf numFmtId="1" fontId="0" fillId="0" borderId="34" xfId="0" applyNumberFormat="1" applyFill="1" applyBorder="1" applyProtection="1">
      <protection locked="0"/>
    </xf>
    <xf numFmtId="1" fontId="0" fillId="0" borderId="35" xfId="0" applyNumberFormat="1" applyFill="1" applyBorder="1" applyProtection="1">
      <protection locked="0"/>
    </xf>
    <xf numFmtId="1" fontId="0" fillId="0" borderId="18" xfId="0" applyNumberFormat="1" applyFill="1" applyBorder="1" applyProtection="1">
      <protection locked="0"/>
    </xf>
    <xf numFmtId="49" fontId="0" fillId="0" borderId="18" xfId="0" applyNumberFormat="1" applyBorder="1" applyProtection="1">
      <protection locked="0"/>
    </xf>
    <xf numFmtId="49" fontId="0" fillId="0" borderId="34" xfId="0" applyNumberFormat="1" applyFill="1" applyBorder="1" applyProtection="1">
      <protection locked="0"/>
    </xf>
    <xf numFmtId="49" fontId="0" fillId="0" borderId="35" xfId="0" applyNumberFormat="1" applyFill="1" applyBorder="1" applyProtection="1">
      <protection locked="0"/>
    </xf>
    <xf numFmtId="49" fontId="0" fillId="0" borderId="18" xfId="0" applyNumberFormat="1" applyFill="1" applyBorder="1" applyProtection="1">
      <protection locked="0"/>
    </xf>
    <xf numFmtId="1" fontId="0" fillId="0" borderId="24" xfId="0" applyNumberFormat="1" applyBorder="1" applyProtection="1">
      <protection locked="0"/>
    </xf>
    <xf numFmtId="1" fontId="0" fillId="0" borderId="36" xfId="0" applyNumberFormat="1" applyFill="1" applyBorder="1" applyProtection="1">
      <protection locked="0"/>
    </xf>
    <xf numFmtId="1" fontId="0" fillId="0" borderId="37" xfId="0" applyNumberFormat="1" applyFill="1" applyBorder="1" applyProtection="1">
      <protection locked="0"/>
    </xf>
    <xf numFmtId="164" fontId="0" fillId="0" borderId="18" xfId="0" applyNumberFormat="1" applyBorder="1" applyProtection="1">
      <protection locked="0"/>
    </xf>
    <xf numFmtId="164" fontId="0" fillId="0" borderId="34" xfId="0" applyNumberFormat="1" applyFill="1" applyBorder="1" applyProtection="1">
      <protection locked="0"/>
    </xf>
    <xf numFmtId="164" fontId="0" fillId="0" borderId="35" xfId="0" applyNumberFormat="1" applyFill="1" applyBorder="1" applyProtection="1">
      <protection locked="0"/>
    </xf>
    <xf numFmtId="1" fontId="0" fillId="0" borderId="24" xfId="0" applyNumberFormat="1" applyFill="1" applyBorder="1" applyProtection="1">
      <protection locked="0"/>
    </xf>
    <xf numFmtId="1" fontId="2" fillId="0" borderId="36" xfId="0" applyNumberFormat="1" applyFont="1" applyFill="1" applyBorder="1" applyProtection="1">
      <protection locked="0"/>
    </xf>
    <xf numFmtId="164" fontId="0" fillId="0" borderId="18" xfId="0" applyNumberFormat="1" applyFill="1" applyBorder="1" applyProtection="1">
      <protection locked="0"/>
    </xf>
    <xf numFmtId="164" fontId="0" fillId="0" borderId="38" xfId="0" applyNumberFormat="1" applyFill="1" applyBorder="1" applyProtection="1">
      <protection locked="0"/>
    </xf>
    <xf numFmtId="1" fontId="0" fillId="0" borderId="39" xfId="0" applyNumberFormat="1" applyFill="1" applyBorder="1"/>
    <xf numFmtId="1" fontId="0" fillId="0" borderId="18" xfId="0" applyNumberFormat="1" applyBorder="1"/>
    <xf numFmtId="0" fontId="0" fillId="2" borderId="0" xfId="0" applyFill="1" applyBorder="1" applyAlignment="1">
      <alignment horizontal="center"/>
    </xf>
    <xf numFmtId="1" fontId="0" fillId="3" borderId="4" xfId="0" applyNumberFormat="1" applyFill="1" applyBorder="1"/>
    <xf numFmtId="1" fontId="0" fillId="3" borderId="6" xfId="0" applyNumberFormat="1" applyFill="1" applyBorder="1"/>
    <xf numFmtId="20" fontId="0" fillId="3" borderId="6" xfId="0" applyNumberFormat="1" applyFill="1" applyBorder="1"/>
    <xf numFmtId="169" fontId="0" fillId="0" borderId="40" xfId="0" applyNumberFormat="1" applyBorder="1"/>
    <xf numFmtId="164" fontId="9" fillId="0" borderId="26" xfId="0" applyNumberFormat="1" applyFont="1" applyBorder="1"/>
    <xf numFmtId="164" fontId="9" fillId="0" borderId="27" xfId="0" applyNumberFormat="1" applyFont="1" applyBorder="1"/>
    <xf numFmtId="2" fontId="9" fillId="0" borderId="27" xfId="0" applyNumberFormat="1" applyFont="1" applyBorder="1" applyAlignment="1">
      <alignment horizontal="center"/>
    </xf>
    <xf numFmtId="1" fontId="9" fillId="0" borderId="27" xfId="0" applyNumberFormat="1" applyFont="1" applyBorder="1"/>
    <xf numFmtId="1" fontId="9" fillId="0" borderId="27" xfId="0" applyNumberFormat="1" applyFont="1" applyBorder="1" applyAlignment="1">
      <alignment horizontal="right"/>
    </xf>
    <xf numFmtId="1" fontId="9" fillId="0" borderId="41" xfId="0" applyNumberFormat="1" applyFont="1" applyFill="1" applyBorder="1"/>
    <xf numFmtId="164" fontId="9" fillId="0" borderId="42" xfId="0" applyNumberFormat="1" applyFont="1" applyBorder="1"/>
    <xf numFmtId="164" fontId="9" fillId="0" borderId="34" xfId="0" applyNumberFormat="1" applyFont="1" applyBorder="1"/>
    <xf numFmtId="2" fontId="9" fillId="0" borderId="34" xfId="0" applyNumberFormat="1" applyFont="1" applyBorder="1" applyAlignment="1">
      <alignment horizontal="center"/>
    </xf>
    <xf numFmtId="1" fontId="9" fillId="0" borderId="34" xfId="0" applyNumberFormat="1" applyFont="1" applyBorder="1"/>
    <xf numFmtId="1" fontId="9" fillId="0" borderId="34" xfId="0" applyNumberFormat="1" applyFont="1" applyBorder="1" applyAlignment="1">
      <alignment horizontal="right"/>
    </xf>
    <xf numFmtId="1" fontId="9" fillId="0" borderId="43" xfId="0" applyNumberFormat="1" applyFont="1" applyFill="1" applyBorder="1"/>
    <xf numFmtId="2" fontId="9" fillId="0" borderId="27" xfId="0" applyNumberFormat="1" applyFont="1" applyBorder="1" applyAlignment="1">
      <alignment horizontal="right"/>
    </xf>
    <xf numFmtId="2" fontId="9" fillId="0" borderId="34" xfId="0" applyNumberFormat="1" applyFont="1" applyBorder="1" applyAlignment="1">
      <alignment horizontal="right"/>
    </xf>
    <xf numFmtId="1" fontId="9" fillId="0" borderId="26" xfId="0" applyNumberFormat="1" applyFont="1" applyBorder="1" applyAlignment="1">
      <alignment horizontal="center"/>
    </xf>
    <xf numFmtId="2" fontId="9" fillId="0" borderId="27" xfId="0" applyNumberFormat="1" applyFont="1" applyBorder="1"/>
    <xf numFmtId="164" fontId="9" fillId="0" borderId="44" xfId="0" applyNumberFormat="1" applyFont="1" applyBorder="1"/>
    <xf numFmtId="164" fontId="9" fillId="0" borderId="18" xfId="0" applyNumberFormat="1" applyFont="1" applyBorder="1"/>
    <xf numFmtId="49" fontId="9" fillId="0" borderId="45" xfId="0" applyNumberFormat="1" applyFont="1" applyBorder="1"/>
    <xf numFmtId="1" fontId="9" fillId="0" borderId="42" xfId="0" applyNumberFormat="1" applyFont="1" applyBorder="1" applyAlignment="1">
      <alignment horizontal="center"/>
    </xf>
    <xf numFmtId="2" fontId="9" fillId="0" borderId="34" xfId="0" applyNumberFormat="1" applyFont="1" applyBorder="1"/>
    <xf numFmtId="164" fontId="9" fillId="0" borderId="46" xfId="0" applyNumberFormat="1" applyFont="1" applyBorder="1"/>
    <xf numFmtId="49" fontId="9" fillId="0" borderId="43" xfId="0" applyNumberFormat="1" applyFont="1" applyBorder="1"/>
    <xf numFmtId="1" fontId="9" fillId="6" borderId="20" xfId="0" applyNumberFormat="1" applyFont="1" applyFill="1" applyBorder="1"/>
    <xf numFmtId="164" fontId="9" fillId="6" borderId="24" xfId="0" applyNumberFormat="1" applyFont="1" applyFill="1" applyBorder="1" applyAlignment="1">
      <alignment horizontal="right"/>
    </xf>
    <xf numFmtId="164" fontId="9" fillId="6" borderId="18" xfId="0" applyNumberFormat="1" applyFont="1" applyFill="1" applyBorder="1" applyAlignment="1">
      <alignment horizontal="right"/>
    </xf>
    <xf numFmtId="164" fontId="9" fillId="6" borderId="19" xfId="0" applyNumberFormat="1" applyFont="1" applyFill="1" applyBorder="1" applyAlignment="1">
      <alignment horizontal="right"/>
    </xf>
    <xf numFmtId="2" fontId="9" fillId="6" borderId="24" xfId="0" applyNumberFormat="1" applyFont="1" applyFill="1" applyBorder="1"/>
    <xf numFmtId="2" fontId="9" fillId="6" borderId="18" xfId="0" applyNumberFormat="1" applyFont="1" applyFill="1" applyBorder="1"/>
    <xf numFmtId="2" fontId="9" fillId="6" borderId="19" xfId="0" applyNumberFormat="1" applyFont="1" applyFill="1" applyBorder="1"/>
    <xf numFmtId="1" fontId="9" fillId="0" borderId="26" xfId="0" applyNumberFormat="1" applyFont="1" applyBorder="1"/>
    <xf numFmtId="164" fontId="9" fillId="6" borderId="18" xfId="0" applyNumberFormat="1" applyFont="1" applyFill="1" applyBorder="1"/>
    <xf numFmtId="1" fontId="14" fillId="0" borderId="18" xfId="0" applyNumberFormat="1" applyFont="1" applyBorder="1"/>
    <xf numFmtId="167" fontId="14" fillId="6" borderId="47" xfId="0" applyNumberFormat="1" applyFont="1" applyFill="1" applyBorder="1" applyAlignment="1">
      <alignment horizontal="right"/>
    </xf>
    <xf numFmtId="164" fontId="9" fillId="0" borderId="48" xfId="0" applyNumberFormat="1" applyFont="1" applyFill="1" applyBorder="1"/>
    <xf numFmtId="164" fontId="9" fillId="0" borderId="18" xfId="0" applyNumberFormat="1" applyFont="1" applyFill="1" applyBorder="1"/>
    <xf numFmtId="164" fontId="9" fillId="0" borderId="19" xfId="0" applyNumberFormat="1" applyFont="1" applyFill="1" applyBorder="1"/>
    <xf numFmtId="164" fontId="9" fillId="6" borderId="24" xfId="0" applyNumberFormat="1" applyFont="1" applyFill="1" applyBorder="1"/>
    <xf numFmtId="2" fontId="9" fillId="6" borderId="49" xfId="0" applyNumberFormat="1" applyFont="1" applyFill="1" applyBorder="1" applyAlignment="1">
      <alignment horizontal="right"/>
    </xf>
    <xf numFmtId="1" fontId="9" fillId="6" borderId="24" xfId="0" applyNumberFormat="1" applyFont="1" applyFill="1" applyBorder="1" applyAlignment="1">
      <alignment horizontal="right"/>
    </xf>
    <xf numFmtId="1" fontId="9" fillId="6" borderId="19" xfId="0" applyNumberFormat="1" applyFont="1" applyFill="1" applyBorder="1"/>
    <xf numFmtId="1" fontId="9" fillId="6" borderId="24" xfId="0" applyNumberFormat="1" applyFont="1" applyFill="1" applyBorder="1"/>
    <xf numFmtId="164" fontId="14" fillId="6" borderId="50" xfId="0" applyNumberFormat="1" applyFont="1" applyFill="1" applyBorder="1" applyAlignment="1">
      <alignment horizontal="right"/>
    </xf>
    <xf numFmtId="164" fontId="14" fillId="6" borderId="47" xfId="0" applyNumberFormat="1" applyFont="1" applyFill="1" applyBorder="1" applyAlignment="1">
      <alignment horizontal="right"/>
    </xf>
    <xf numFmtId="164" fontId="14" fillId="6" borderId="51" xfId="0" applyNumberFormat="1" applyFont="1" applyFill="1" applyBorder="1" applyAlignment="1">
      <alignment horizontal="right"/>
    </xf>
    <xf numFmtId="1" fontId="14" fillId="6" borderId="50" xfId="0" applyNumberFormat="1" applyFont="1" applyFill="1" applyBorder="1" applyAlignment="1">
      <alignment horizontal="right"/>
    </xf>
    <xf numFmtId="1" fontId="14" fillId="6" borderId="47" xfId="0" applyNumberFormat="1" applyFont="1" applyFill="1" applyBorder="1" applyAlignment="1">
      <alignment horizontal="right"/>
    </xf>
    <xf numFmtId="1" fontId="14" fillId="6" borderId="52" xfId="0" applyNumberFormat="1" applyFont="1" applyFill="1" applyBorder="1" applyAlignment="1">
      <alignment horizontal="right"/>
    </xf>
    <xf numFmtId="164" fontId="14" fillId="6" borderId="53" xfId="0" applyNumberFormat="1" applyFont="1" applyFill="1" applyBorder="1" applyAlignment="1">
      <alignment horizontal="right"/>
    </xf>
    <xf numFmtId="0" fontId="0" fillId="6" borderId="7" xfId="0" applyFill="1" applyBorder="1"/>
    <xf numFmtId="0" fontId="0" fillId="6" borderId="11" xfId="0" applyFill="1" applyBorder="1"/>
    <xf numFmtId="170" fontId="14" fillId="6" borderId="47" xfId="0" applyNumberFormat="1" applyFont="1" applyFill="1" applyBorder="1" applyAlignment="1">
      <alignment horizontal="right"/>
    </xf>
    <xf numFmtId="170" fontId="14" fillId="6" borderId="52" xfId="0" applyNumberFormat="1" applyFont="1" applyFill="1" applyBorder="1" applyAlignment="1">
      <alignment horizontal="right"/>
    </xf>
    <xf numFmtId="2" fontId="0" fillId="4" borderId="8" xfId="0" applyNumberFormat="1" applyFill="1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166" fontId="0" fillId="5" borderId="0" xfId="0" applyNumberFormat="1" applyFill="1" applyAlignment="1">
      <alignment horizontal="right"/>
    </xf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 applyBorder="1" applyAlignment="1">
      <alignment horizontal="center" wrapText="1"/>
    </xf>
    <xf numFmtId="1" fontId="9" fillId="5" borderId="0" xfId="0" applyNumberFormat="1" applyFont="1" applyFill="1" applyBorder="1"/>
    <xf numFmtId="1" fontId="0" fillId="5" borderId="0" xfId="0" applyNumberFormat="1" applyFill="1"/>
    <xf numFmtId="1" fontId="0" fillId="5" borderId="0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right"/>
    </xf>
    <xf numFmtId="0" fontId="0" fillId="5" borderId="54" xfId="0" applyFill="1" applyBorder="1"/>
    <xf numFmtId="164" fontId="0" fillId="5" borderId="16" xfId="0" applyNumberFormat="1" applyFill="1" applyBorder="1"/>
    <xf numFmtId="167" fontId="0" fillId="5" borderId="16" xfId="0" applyNumberFormat="1" applyFill="1" applyBorder="1" applyAlignment="1">
      <alignment horizontal="right"/>
    </xf>
    <xf numFmtId="1" fontId="8" fillId="5" borderId="16" xfId="0" applyNumberFormat="1" applyFont="1" applyFill="1" applyBorder="1" applyAlignment="1">
      <alignment horizontal="center"/>
    </xf>
    <xf numFmtId="1" fontId="0" fillId="5" borderId="16" xfId="0" applyNumberFormat="1" applyFill="1" applyBorder="1"/>
    <xf numFmtId="1" fontId="0" fillId="5" borderId="16" xfId="0" applyNumberFormat="1" applyFill="1" applyBorder="1" applyAlignment="1">
      <alignment horizontal="right"/>
    </xf>
    <xf numFmtId="1" fontId="0" fillId="5" borderId="0" xfId="0" applyNumberFormat="1" applyFill="1" applyBorder="1"/>
    <xf numFmtId="1" fontId="0" fillId="5" borderId="16" xfId="0" applyNumberFormat="1" applyFill="1" applyBorder="1" applyAlignment="1">
      <alignment horizontal="center"/>
    </xf>
    <xf numFmtId="2" fontId="0" fillId="5" borderId="0" xfId="0" applyNumberFormat="1" applyFill="1"/>
    <xf numFmtId="164" fontId="0" fillId="5" borderId="0" xfId="0" applyNumberFormat="1" applyFill="1"/>
    <xf numFmtId="2" fontId="0" fillId="5" borderId="16" xfId="0" applyNumberFormat="1" applyFill="1" applyBorder="1" applyAlignment="1">
      <alignment horizontal="right"/>
    </xf>
    <xf numFmtId="2" fontId="0" fillId="5" borderId="16" xfId="0" applyNumberFormat="1" applyFill="1" applyBorder="1"/>
    <xf numFmtId="0" fontId="0" fillId="5" borderId="16" xfId="0" applyFill="1" applyBorder="1"/>
    <xf numFmtId="2" fontId="0" fillId="0" borderId="23" xfId="0" applyNumberFormat="1" applyBorder="1" applyProtection="1">
      <protection locked="0"/>
    </xf>
    <xf numFmtId="2" fontId="0" fillId="0" borderId="46" xfId="0" applyNumberFormat="1" applyFill="1" applyBorder="1" applyProtection="1">
      <protection locked="0"/>
    </xf>
    <xf numFmtId="2" fontId="0" fillId="0" borderId="55" xfId="0" applyNumberFormat="1" applyFill="1" applyBorder="1" applyProtection="1">
      <protection locked="0"/>
    </xf>
    <xf numFmtId="2" fontId="0" fillId="0" borderId="23" xfId="0" applyNumberFormat="1" applyFill="1" applyBorder="1" applyProtection="1">
      <protection locked="0"/>
    </xf>
    <xf numFmtId="2" fontId="10" fillId="6" borderId="0" xfId="0" applyNumberFormat="1" applyFont="1" applyFill="1" applyBorder="1"/>
    <xf numFmtId="20" fontId="10" fillId="6" borderId="0" xfId="0" applyNumberFormat="1" applyFont="1" applyFill="1" applyBorder="1"/>
    <xf numFmtId="0" fontId="10" fillId="6" borderId="10" xfId="0" applyFont="1" applyFill="1" applyBorder="1"/>
    <xf numFmtId="164" fontId="0" fillId="0" borderId="24" xfId="0" applyNumberFormat="1" applyFill="1" applyBorder="1" applyAlignment="1">
      <alignment horizontal="right"/>
    </xf>
    <xf numFmtId="164" fontId="0" fillId="0" borderId="18" xfId="0" applyNumberFormat="1" applyFill="1" applyBorder="1" applyAlignment="1">
      <alignment horizontal="right"/>
    </xf>
    <xf numFmtId="164" fontId="0" fillId="0" borderId="19" xfId="0" applyNumberFormat="1" applyFill="1" applyBorder="1" applyAlignment="1">
      <alignment horizontal="right"/>
    </xf>
    <xf numFmtId="164" fontId="0" fillId="0" borderId="42" xfId="0" applyNumberFormat="1" applyFill="1" applyBorder="1" applyAlignment="1">
      <alignment horizontal="right"/>
    </xf>
    <xf numFmtId="164" fontId="0" fillId="0" borderId="34" xfId="0" applyNumberFormat="1" applyFill="1" applyBorder="1" applyAlignment="1">
      <alignment horizontal="right"/>
    </xf>
    <xf numFmtId="164" fontId="0" fillId="0" borderId="56" xfId="0" applyNumberFormat="1" applyFill="1" applyBorder="1" applyAlignment="1">
      <alignment horizontal="right"/>
    </xf>
    <xf numFmtId="164" fontId="0" fillId="6" borderId="42" xfId="0" applyNumberFormat="1" applyFill="1" applyBorder="1" applyAlignment="1">
      <alignment horizontal="right"/>
    </xf>
    <xf numFmtId="164" fontId="0" fillId="6" borderId="34" xfId="0" applyNumberFormat="1" applyFill="1" applyBorder="1" applyAlignment="1">
      <alignment horizontal="right"/>
    </xf>
    <xf numFmtId="164" fontId="0" fillId="6" borderId="56" xfId="0" applyNumberFormat="1" applyFill="1" applyBorder="1" applyAlignment="1">
      <alignment horizontal="right"/>
    </xf>
    <xf numFmtId="164" fontId="0" fillId="0" borderId="18" xfId="0" applyNumberFormat="1" applyFill="1" applyBorder="1"/>
    <xf numFmtId="164" fontId="0" fillId="0" borderId="38" xfId="0" applyNumberFormat="1" applyFill="1" applyBorder="1"/>
    <xf numFmtId="164" fontId="0" fillId="0" borderId="19" xfId="0" applyNumberFormat="1" applyFill="1" applyBorder="1"/>
    <xf numFmtId="164" fontId="0" fillId="0" borderId="23" xfId="0" applyNumberFormat="1" applyFill="1" applyBorder="1" applyAlignment="1">
      <alignment horizontal="right"/>
    </xf>
    <xf numFmtId="0" fontId="0" fillId="5" borderId="0" xfId="0" applyFill="1" applyBorder="1" applyAlignment="1">
      <alignment horizontal="center" vertical="center"/>
    </xf>
    <xf numFmtId="0" fontId="10" fillId="5" borderId="0" xfId="0" applyFont="1" applyFill="1"/>
    <xf numFmtId="0" fontId="0" fillId="15" borderId="8" xfId="0" applyFill="1" applyBorder="1" applyAlignment="1">
      <alignment horizontal="center"/>
    </xf>
    <xf numFmtId="164" fontId="0" fillId="0" borderId="57" xfId="0" applyNumberFormat="1" applyFill="1" applyBorder="1"/>
    <xf numFmtId="164" fontId="0" fillId="0" borderId="23" xfId="0" applyNumberFormat="1" applyBorder="1" applyProtection="1">
      <protection locked="0"/>
    </xf>
    <xf numFmtId="164" fontId="0" fillId="0" borderId="46" xfId="0" applyNumberFormat="1" applyFill="1" applyBorder="1" applyProtection="1">
      <protection locked="0"/>
    </xf>
    <xf numFmtId="2" fontId="0" fillId="0" borderId="58" xfId="0" applyNumberFormat="1" applyFill="1" applyBorder="1" applyProtection="1">
      <protection locked="0"/>
    </xf>
    <xf numFmtId="164" fontId="0" fillId="0" borderId="23" xfId="0" applyNumberFormat="1" applyFill="1" applyBorder="1" applyProtection="1">
      <protection locked="0"/>
    </xf>
    <xf numFmtId="164" fontId="0" fillId="16" borderId="59" xfId="0" applyNumberFormat="1" applyFill="1" applyBorder="1"/>
    <xf numFmtId="164" fontId="0" fillId="16" borderId="60" xfId="0" applyNumberFormat="1" applyFill="1" applyBorder="1"/>
    <xf numFmtId="164" fontId="0" fillId="16" borderId="61" xfId="0" applyNumberFormat="1" applyFill="1" applyBorder="1"/>
    <xf numFmtId="164" fontId="0" fillId="17" borderId="18" xfId="0" applyNumberFormat="1" applyFill="1" applyBorder="1"/>
    <xf numFmtId="164" fontId="0" fillId="0" borderId="58" xfId="0" applyNumberFormat="1" applyFill="1" applyBorder="1" applyProtection="1">
      <protection locked="0"/>
    </xf>
    <xf numFmtId="1" fontId="0" fillId="0" borderId="62" xfId="0" applyNumberFormat="1" applyFill="1" applyBorder="1" applyProtection="1">
      <protection locked="0"/>
    </xf>
    <xf numFmtId="1" fontId="0" fillId="0" borderId="63" xfId="0" applyNumberFormat="1" applyFill="1" applyBorder="1" applyProtection="1">
      <protection locked="0"/>
    </xf>
    <xf numFmtId="1" fontId="0" fillId="0" borderId="64" xfId="0" applyNumberFormat="1" applyFill="1" applyBorder="1" applyProtection="1">
      <protection locked="0"/>
    </xf>
    <xf numFmtId="1" fontId="0" fillId="0" borderId="46" xfId="0" applyNumberFormat="1" applyFill="1" applyBorder="1" applyProtection="1">
      <protection locked="0"/>
    </xf>
    <xf numFmtId="1" fontId="0" fillId="0" borderId="23" xfId="0" applyNumberFormat="1" applyFill="1" applyBorder="1" applyProtection="1">
      <protection locked="0"/>
    </xf>
    <xf numFmtId="0" fontId="0" fillId="4" borderId="2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" fontId="0" fillId="0" borderId="58" xfId="0" applyNumberFormat="1" applyFill="1" applyBorder="1" applyProtection="1">
      <protection locked="0"/>
    </xf>
    <xf numFmtId="0" fontId="0" fillId="0" borderId="65" xfId="0" applyNumberFormat="1" applyFill="1" applyBorder="1" applyAlignment="1">
      <alignment wrapText="1"/>
    </xf>
    <xf numFmtId="0" fontId="0" fillId="0" borderId="5" xfId="0" applyNumberFormat="1" applyFill="1" applyBorder="1" applyAlignment="1">
      <alignment wrapText="1"/>
    </xf>
    <xf numFmtId="164" fontId="8" fillId="18" borderId="44" xfId="0" applyNumberFormat="1" applyFont="1" applyFill="1" applyBorder="1" applyProtection="1">
      <protection hidden="1"/>
    </xf>
    <xf numFmtId="164" fontId="8" fillId="18" borderId="26" xfId="0" applyNumberFormat="1" applyFont="1" applyFill="1" applyBorder="1" applyProtection="1">
      <protection hidden="1"/>
    </xf>
    <xf numFmtId="164" fontId="0" fillId="18" borderId="66" xfId="0" applyNumberFormat="1" applyFill="1" applyBorder="1" applyProtection="1">
      <protection hidden="1"/>
    </xf>
    <xf numFmtId="164" fontId="0" fillId="18" borderId="67" xfId="0" applyNumberFormat="1" applyFill="1" applyBorder="1" applyProtection="1">
      <protection hidden="1"/>
    </xf>
    <xf numFmtId="164" fontId="0" fillId="18" borderId="44" xfId="0" applyNumberFormat="1" applyFill="1" applyBorder="1" applyProtection="1">
      <protection hidden="1"/>
    </xf>
    <xf numFmtId="164" fontId="0" fillId="18" borderId="26" xfId="0" applyNumberFormat="1" applyFill="1" applyBorder="1" applyProtection="1">
      <protection hidden="1"/>
    </xf>
    <xf numFmtId="1" fontId="0" fillId="12" borderId="0" xfId="0" applyNumberFormat="1" applyFill="1" applyBorder="1" applyProtection="1">
      <protection hidden="1"/>
    </xf>
    <xf numFmtId="49" fontId="0" fillId="12" borderId="0" xfId="0" applyNumberFormat="1" applyFill="1" applyBorder="1" applyProtection="1">
      <protection hidden="1"/>
    </xf>
    <xf numFmtId="2" fontId="0" fillId="12" borderId="0" xfId="0" applyNumberFormat="1" applyFill="1" applyBorder="1" applyProtection="1">
      <protection hidden="1"/>
    </xf>
    <xf numFmtId="20" fontId="0" fillId="12" borderId="0" xfId="0" applyNumberFormat="1" applyFill="1" applyBorder="1" applyProtection="1">
      <protection hidden="1"/>
    </xf>
    <xf numFmtId="165" fontId="0" fillId="12" borderId="0" xfId="0" applyNumberFormat="1" applyFill="1" applyBorder="1" applyProtection="1">
      <protection hidden="1"/>
    </xf>
    <xf numFmtId="20" fontId="10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28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2" fontId="0" fillId="12" borderId="68" xfId="0" applyNumberFormat="1" applyFill="1" applyBorder="1" applyProtection="1">
      <protection hidden="1"/>
    </xf>
    <xf numFmtId="164" fontId="0" fillId="18" borderId="23" xfId="0" applyNumberFormat="1" applyFill="1" applyBorder="1" applyProtection="1">
      <protection hidden="1"/>
    </xf>
    <xf numFmtId="0" fontId="0" fillId="18" borderId="60" xfId="0" applyFill="1" applyBorder="1" applyAlignment="1" applyProtection="1">
      <alignment horizontal="center"/>
      <protection hidden="1"/>
    </xf>
    <xf numFmtId="0" fontId="0" fillId="18" borderId="68" xfId="0" applyFill="1" applyBorder="1" applyAlignment="1" applyProtection="1">
      <alignment horizontal="center"/>
      <protection hidden="1"/>
    </xf>
    <xf numFmtId="0" fontId="0" fillId="12" borderId="14" xfId="0" applyFill="1" applyBorder="1" applyProtection="1">
      <protection hidden="1"/>
    </xf>
    <xf numFmtId="0" fontId="11" fillId="18" borderId="68" xfId="0" applyFont="1" applyFill="1" applyBorder="1" applyAlignment="1" applyProtection="1">
      <alignment horizontal="center"/>
      <protection hidden="1"/>
    </xf>
    <xf numFmtId="20" fontId="11" fillId="12" borderId="0" xfId="0" applyNumberFormat="1" applyFont="1" applyFill="1" applyBorder="1" applyProtection="1">
      <protection hidden="1"/>
    </xf>
    <xf numFmtId="49" fontId="0" fillId="0" borderId="62" xfId="0" applyNumberFormat="1" applyBorder="1" applyAlignment="1" applyProtection="1">
      <alignment horizontal="right"/>
      <protection locked="0"/>
    </xf>
    <xf numFmtId="164" fontId="11" fillId="0" borderId="62" xfId="0" applyNumberFormat="1" applyFont="1" applyFill="1" applyBorder="1" applyProtection="1">
      <protection locked="0"/>
    </xf>
    <xf numFmtId="164" fontId="11" fillId="0" borderId="34" xfId="0" applyNumberFormat="1" applyFont="1" applyFill="1" applyBorder="1" applyProtection="1">
      <protection locked="0"/>
    </xf>
    <xf numFmtId="49" fontId="0" fillId="0" borderId="34" xfId="0" applyNumberFormat="1" applyBorder="1" applyAlignment="1" applyProtection="1">
      <alignment horizontal="right"/>
      <protection locked="0"/>
    </xf>
    <xf numFmtId="164" fontId="11" fillId="0" borderId="35" xfId="0" applyNumberFormat="1" applyFont="1" applyFill="1" applyBorder="1" applyProtection="1">
      <protection locked="0"/>
    </xf>
    <xf numFmtId="49" fontId="0" fillId="0" borderId="35" xfId="0" applyNumberFormat="1" applyBorder="1" applyAlignment="1" applyProtection="1">
      <alignment horizontal="right"/>
      <protection locked="0"/>
    </xf>
    <xf numFmtId="49" fontId="11" fillId="0" borderId="62" xfId="0" applyNumberFormat="1" applyFont="1" applyBorder="1" applyAlignment="1" applyProtection="1">
      <alignment horizontal="right"/>
      <protection locked="0"/>
    </xf>
    <xf numFmtId="1" fontId="8" fillId="0" borderId="36" xfId="0" applyNumberFormat="1" applyFont="1" applyFill="1" applyBorder="1" applyProtection="1">
      <protection locked="0"/>
    </xf>
    <xf numFmtId="0" fontId="0" fillId="4" borderId="69" xfId="0" applyFill="1" applyBorder="1" applyAlignment="1">
      <alignment horizontal="center" wrapText="1"/>
    </xf>
    <xf numFmtId="0" fontId="0" fillId="4" borderId="70" xfId="0" applyFill="1" applyBorder="1" applyAlignment="1">
      <alignment horizontal="center" wrapText="1"/>
    </xf>
    <xf numFmtId="0" fontId="11" fillId="4" borderId="69" xfId="0" applyFont="1" applyFill="1" applyBorder="1" applyAlignment="1">
      <alignment horizontal="center" wrapText="1"/>
    </xf>
    <xf numFmtId="2" fontId="0" fillId="0" borderId="49" xfId="0" applyNumberFormat="1" applyFill="1" applyBorder="1" applyProtection="1">
      <protection locked="0"/>
    </xf>
    <xf numFmtId="164" fontId="0" fillId="0" borderId="71" xfId="0" applyNumberFormat="1" applyBorder="1" applyProtection="1">
      <protection locked="0"/>
    </xf>
    <xf numFmtId="164" fontId="0" fillId="0" borderId="43" xfId="0" applyNumberFormat="1" applyBorder="1" applyProtection="1">
      <protection locked="0"/>
    </xf>
    <xf numFmtId="164" fontId="0" fillId="0" borderId="72" xfId="0" applyNumberFormat="1" applyBorder="1" applyProtection="1">
      <protection locked="0"/>
    </xf>
    <xf numFmtId="0" fontId="11" fillId="4" borderId="70" xfId="0" applyFont="1" applyFill="1" applyBorder="1" applyAlignment="1">
      <alignment horizontal="center" wrapText="1"/>
    </xf>
    <xf numFmtId="49" fontId="8" fillId="0" borderId="34" xfId="0" applyNumberFormat="1" applyFont="1" applyBorder="1" applyAlignment="1" applyProtection="1">
      <alignment horizontal="right"/>
      <protection locked="0"/>
    </xf>
    <xf numFmtId="49" fontId="8" fillId="0" borderId="35" xfId="0" applyNumberFormat="1" applyFont="1" applyBorder="1" applyAlignment="1" applyProtection="1">
      <alignment horizontal="right"/>
      <protection locked="0"/>
    </xf>
    <xf numFmtId="49" fontId="8" fillId="0" borderId="62" xfId="0" applyNumberFormat="1" applyFont="1" applyBorder="1" applyAlignment="1" applyProtection="1">
      <alignment horizontal="right"/>
      <protection locked="0"/>
    </xf>
    <xf numFmtId="0" fontId="11" fillId="4" borderId="25" xfId="0" applyFont="1" applyFill="1" applyBorder="1" applyAlignment="1">
      <alignment horizontal="center" wrapText="1"/>
    </xf>
    <xf numFmtId="0" fontId="11" fillId="4" borderId="40" xfId="0" applyFont="1" applyFill="1" applyBorder="1" applyAlignment="1">
      <alignment horizontal="center" wrapText="1"/>
    </xf>
    <xf numFmtId="0" fontId="11" fillId="4" borderId="9" xfId="0" applyFont="1" applyFill="1" applyBorder="1" applyAlignment="1">
      <alignment horizontal="center" wrapText="1"/>
    </xf>
    <xf numFmtId="0" fontId="0" fillId="4" borderId="25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13" borderId="13" xfId="0" applyFill="1" applyBorder="1" applyAlignment="1">
      <alignment horizontal="left" vertical="center" wrapText="1"/>
    </xf>
    <xf numFmtId="0" fontId="0" fillId="13" borderId="10" xfId="0" applyFill="1" applyBorder="1" applyAlignment="1">
      <alignment horizontal="left" vertical="center" wrapText="1"/>
    </xf>
    <xf numFmtId="0" fontId="0" fillId="13" borderId="30" xfId="0" applyFill="1" applyBorder="1" applyAlignment="1">
      <alignment horizontal="left" vertical="center" wrapText="1"/>
    </xf>
    <xf numFmtId="0" fontId="0" fillId="13" borderId="14" xfId="0" applyFill="1" applyBorder="1" applyAlignment="1">
      <alignment horizontal="left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8" xfId="0" applyFill="1" applyBorder="1" applyAlignment="1">
      <alignment horizontal="left" vertical="center" wrapText="1"/>
    </xf>
    <xf numFmtId="0" fontId="0" fillId="13" borderId="15" xfId="0" applyFill="1" applyBorder="1" applyAlignment="1">
      <alignment horizontal="left" vertical="center" wrapText="1"/>
    </xf>
    <xf numFmtId="0" fontId="0" fillId="13" borderId="16" xfId="0" applyFill="1" applyBorder="1" applyAlignment="1">
      <alignment horizontal="left" vertical="center" wrapText="1"/>
    </xf>
    <xf numFmtId="0" fontId="0" fillId="13" borderId="29" xfId="0" applyFill="1" applyBorder="1" applyAlignment="1">
      <alignment horizontal="left" vertical="center" wrapText="1"/>
    </xf>
    <xf numFmtId="0" fontId="0" fillId="16" borderId="8" xfId="0" applyFill="1" applyBorder="1" applyAlignment="1">
      <alignment horizontal="center"/>
    </xf>
    <xf numFmtId="0" fontId="0" fillId="16" borderId="60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25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18" fontId="0" fillId="4" borderId="25" xfId="0" applyNumberFormat="1" applyFill="1" applyBorder="1" applyAlignment="1">
      <alignment horizontal="center" wrapText="1"/>
    </xf>
    <xf numFmtId="18" fontId="0" fillId="4" borderId="40" xfId="0" applyNumberFormat="1" applyFill="1" applyBorder="1" applyAlignment="1">
      <alignment horizontal="center" wrapText="1"/>
    </xf>
    <xf numFmtId="18" fontId="0" fillId="4" borderId="9" xfId="0" applyNumberFormat="1" applyFill="1" applyBorder="1" applyAlignment="1">
      <alignment horizontal="center" wrapText="1"/>
    </xf>
    <xf numFmtId="0" fontId="8" fillId="15" borderId="8" xfId="0" applyFont="1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18" borderId="25" xfId="0" applyFill="1" applyBorder="1" applyAlignment="1" applyProtection="1">
      <alignment horizontal="center" wrapText="1"/>
      <protection hidden="1"/>
    </xf>
    <xf numFmtId="0" fontId="0" fillId="18" borderId="9" xfId="0" applyFill="1" applyBorder="1" applyAlignment="1" applyProtection="1">
      <alignment horizontal="center" wrapText="1"/>
      <protection hidden="1"/>
    </xf>
    <xf numFmtId="0" fontId="3" fillId="14" borderId="13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30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9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wrapText="1"/>
    </xf>
    <xf numFmtId="0" fontId="0" fillId="15" borderId="8" xfId="0" applyFill="1" applyBorder="1" applyAlignment="1">
      <alignment horizontal="center"/>
    </xf>
    <xf numFmtId="0" fontId="0" fillId="4" borderId="60" xfId="0" applyFill="1" applyBorder="1" applyAlignment="1">
      <alignment horizontal="center"/>
    </xf>
    <xf numFmtId="20" fontId="0" fillId="3" borderId="25" xfId="0" applyNumberFormat="1" applyFill="1" applyBorder="1" applyAlignment="1">
      <alignment horizontal="center" wrapText="1"/>
    </xf>
    <xf numFmtId="20" fontId="0" fillId="3" borderId="40" xfId="0" applyNumberFormat="1" applyFill="1" applyBorder="1" applyAlignment="1">
      <alignment horizontal="center" wrapText="1"/>
    </xf>
    <xf numFmtId="20" fontId="0" fillId="3" borderId="9" xfId="0" applyNumberFormat="1" applyFill="1" applyBorder="1" applyAlignment="1">
      <alignment horizontal="center" wrapText="1"/>
    </xf>
    <xf numFmtId="20" fontId="0" fillId="3" borderId="4" xfId="0" applyNumberFormat="1" applyFill="1" applyBorder="1" applyAlignment="1">
      <alignment horizontal="center"/>
    </xf>
    <xf numFmtId="20" fontId="0" fillId="3" borderId="0" xfId="0" applyNumberFormat="1" applyFill="1" applyBorder="1" applyAlignment="1">
      <alignment horizontal="center"/>
    </xf>
    <xf numFmtId="20" fontId="0" fillId="3" borderId="1" xfId="0" applyNumberFormat="1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6" borderId="68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0" borderId="9" xfId="0" applyBorder="1" applyAlignment="1">
      <alignment wrapText="1"/>
    </xf>
    <xf numFmtId="0" fontId="11" fillId="16" borderId="25" xfId="0" applyFont="1" applyFill="1" applyBorder="1" applyAlignment="1">
      <alignment horizontal="center" wrapText="1"/>
    </xf>
    <xf numFmtId="0" fontId="8" fillId="4" borderId="25" xfId="0" applyNumberFormat="1" applyFont="1" applyFill="1" applyBorder="1" applyAlignment="1">
      <alignment horizontal="center" wrapText="1"/>
    </xf>
    <xf numFmtId="0" fontId="0" fillId="4" borderId="9" xfId="0" applyNumberFormat="1" applyFill="1" applyBorder="1" applyAlignment="1">
      <alignment horizontal="center" wrapText="1"/>
    </xf>
    <xf numFmtId="0" fontId="0" fillId="3" borderId="7" xfId="0" applyFill="1" applyBorder="1" applyAlignment="1">
      <alignment horizontal="center"/>
    </xf>
    <xf numFmtId="20" fontId="0" fillId="3" borderId="5" xfId="0" applyNumberFormat="1" applyFill="1" applyBorder="1" applyAlignment="1">
      <alignment horizontal="center" wrapText="1"/>
    </xf>
    <xf numFmtId="20" fontId="0" fillId="3" borderId="8" xfId="0" applyNumberFormat="1" applyFill="1" applyBorder="1" applyAlignment="1">
      <alignment horizontal="center"/>
    </xf>
    <xf numFmtId="20" fontId="0" fillId="3" borderId="60" xfId="0" applyNumberFormat="1" applyFill="1" applyBorder="1" applyAlignment="1">
      <alignment horizontal="center"/>
    </xf>
    <xf numFmtId="20" fontId="0" fillId="3" borderId="17" xfId="0" applyNumberFormat="1" applyFill="1" applyBorder="1" applyAlignment="1">
      <alignment horizontal="center"/>
    </xf>
    <xf numFmtId="0" fontId="9" fillId="3" borderId="25" xfId="0" applyFont="1" applyFill="1" applyBorder="1" applyAlignment="1">
      <alignment horizontal="center" wrapText="1"/>
    </xf>
    <xf numFmtId="0" fontId="9" fillId="3" borderId="40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3" borderId="40" xfId="0" applyFill="1" applyBorder="1" applyAlignment="1">
      <alignment horizontal="center" wrapText="1"/>
    </xf>
    <xf numFmtId="0" fontId="0" fillId="4" borderId="4" xfId="0" applyNumberFormat="1" applyFill="1" applyBorder="1" applyAlignment="1">
      <alignment horizontal="center" wrapText="1"/>
    </xf>
    <xf numFmtId="0" fontId="0" fillId="4" borderId="6" xfId="0" applyNumberFormat="1" applyFill="1" applyBorder="1" applyAlignment="1">
      <alignment horizontal="center" wrapText="1"/>
    </xf>
    <xf numFmtId="0" fontId="0" fillId="4" borderId="69" xfId="0" applyFill="1" applyBorder="1" applyAlignment="1">
      <alignment horizontal="center" wrapText="1"/>
    </xf>
    <xf numFmtId="0" fontId="0" fillId="4" borderId="70" xfId="0" applyFill="1" applyBorder="1" applyAlignment="1">
      <alignment horizontal="center" wrapText="1"/>
    </xf>
    <xf numFmtId="0" fontId="11" fillId="13" borderId="13" xfId="0" applyFont="1" applyFill="1" applyBorder="1" applyAlignment="1">
      <alignment horizontal="left" vertical="center" wrapText="1"/>
    </xf>
    <xf numFmtId="0" fontId="0" fillId="16" borderId="6" xfId="0" applyFill="1" applyBorder="1" applyAlignment="1">
      <alignment horizontal="center" wrapText="1"/>
    </xf>
    <xf numFmtId="0" fontId="11" fillId="15" borderId="25" xfId="0" applyFont="1" applyFill="1" applyBorder="1" applyAlignment="1">
      <alignment horizontal="center" wrapText="1"/>
    </xf>
    <xf numFmtId="0" fontId="0" fillId="15" borderId="9" xfId="0" applyFill="1" applyBorder="1" applyAlignment="1">
      <alignment horizontal="center" wrapText="1"/>
    </xf>
    <xf numFmtId="0" fontId="4" fillId="14" borderId="2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4" fillId="14" borderId="5" xfId="0" applyFont="1" applyFill="1" applyBorder="1" applyAlignment="1">
      <alignment horizontal="center"/>
    </xf>
    <xf numFmtId="166" fontId="13" fillId="14" borderId="13" xfId="0" applyNumberFormat="1" applyFont="1" applyFill="1" applyBorder="1" applyAlignment="1">
      <alignment horizontal="center" vertical="center"/>
    </xf>
    <xf numFmtId="166" fontId="13" fillId="14" borderId="10" xfId="0" applyNumberFormat="1" applyFont="1" applyFill="1" applyBorder="1" applyAlignment="1">
      <alignment horizontal="center" vertical="center"/>
    </xf>
    <xf numFmtId="166" fontId="13" fillId="14" borderId="30" xfId="0" applyNumberFormat="1" applyFont="1" applyFill="1" applyBorder="1" applyAlignment="1">
      <alignment horizontal="center" vertical="center"/>
    </xf>
    <xf numFmtId="166" fontId="13" fillId="14" borderId="15" xfId="0" applyNumberFormat="1" applyFont="1" applyFill="1" applyBorder="1" applyAlignment="1">
      <alignment horizontal="center" vertical="center"/>
    </xf>
    <xf numFmtId="166" fontId="13" fillId="14" borderId="16" xfId="0" applyNumberFormat="1" applyFont="1" applyFill="1" applyBorder="1" applyAlignment="1">
      <alignment horizontal="center" vertical="center"/>
    </xf>
    <xf numFmtId="166" fontId="13" fillId="14" borderId="29" xfId="0" applyNumberFormat="1" applyFont="1" applyFill="1" applyBorder="1" applyAlignment="1">
      <alignment horizontal="center" vertical="center"/>
    </xf>
    <xf numFmtId="49" fontId="4" fillId="14" borderId="6" xfId="0" applyNumberFormat="1" applyFont="1" applyFill="1" applyBorder="1" applyAlignment="1" applyProtection="1">
      <alignment horizontal="center"/>
      <protection locked="0"/>
    </xf>
    <xf numFmtId="49" fontId="4" fillId="14" borderId="5" xfId="0" applyNumberFormat="1" applyFont="1" applyFill="1" applyBorder="1" applyAlignment="1" applyProtection="1">
      <alignment horizontal="center"/>
      <protection locked="0"/>
    </xf>
    <xf numFmtId="49" fontId="0" fillId="4" borderId="8" xfId="0" applyNumberFormat="1" applyFill="1" applyBorder="1" applyAlignment="1">
      <alignment horizontal="center"/>
    </xf>
    <xf numFmtId="49" fontId="0" fillId="4" borderId="60" xfId="0" applyNumberFormat="1" applyFill="1" applyBorder="1" applyAlignment="1">
      <alignment horizontal="center"/>
    </xf>
    <xf numFmtId="49" fontId="0" fillId="4" borderId="17" xfId="0" applyNumberFormat="1" applyFill="1" applyBorder="1" applyAlignment="1">
      <alignment horizontal="center"/>
    </xf>
    <xf numFmtId="167" fontId="0" fillId="3" borderId="8" xfId="0" applyNumberFormat="1" applyFill="1" applyBorder="1" applyAlignment="1">
      <alignment horizontal="center"/>
    </xf>
    <xf numFmtId="167" fontId="0" fillId="3" borderId="60" xfId="0" applyNumberFormat="1" applyFill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4" borderId="60" xfId="0" applyNumberFormat="1" applyFill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166" fontId="0" fillId="4" borderId="8" xfId="0" applyNumberFormat="1" applyFill="1" applyBorder="1" applyAlignment="1">
      <alignment horizontal="center"/>
    </xf>
    <xf numFmtId="166" fontId="0" fillId="4" borderId="60" xfId="0" applyNumberFormat="1" applyFill="1" applyBorder="1" applyAlignment="1">
      <alignment horizontal="center"/>
    </xf>
    <xf numFmtId="166" fontId="0" fillId="4" borderId="17" xfId="0" applyNumberFormat="1" applyFill="1" applyBorder="1" applyAlignment="1">
      <alignment horizontal="center"/>
    </xf>
    <xf numFmtId="0" fontId="0" fillId="4" borderId="40" xfId="0" applyFill="1" applyBorder="1" applyAlignment="1">
      <alignment horizontal="center" wrapText="1"/>
    </xf>
    <xf numFmtId="164" fontId="0" fillId="4" borderId="25" xfId="0" applyNumberFormat="1" applyFill="1" applyBorder="1" applyAlignment="1">
      <alignment horizontal="center" wrapText="1"/>
    </xf>
    <xf numFmtId="164" fontId="0" fillId="4" borderId="40" xfId="0" applyNumberFormat="1" applyFill="1" applyBorder="1" applyAlignment="1">
      <alignment horizontal="center" wrapText="1"/>
    </xf>
    <xf numFmtId="2" fontId="0" fillId="4" borderId="8" xfId="0" applyNumberFormat="1" applyFill="1" applyBorder="1" applyAlignment="1">
      <alignment horizontal="center"/>
    </xf>
    <xf numFmtId="2" fontId="0" fillId="4" borderId="60" xfId="0" applyNumberFormat="1" applyFill="1" applyBorder="1" applyAlignment="1">
      <alignment horizontal="center"/>
    </xf>
    <xf numFmtId="0" fontId="0" fillId="3" borderId="73" xfId="0" applyFill="1" applyBorder="1" applyAlignment="1">
      <alignment horizontal="center"/>
    </xf>
    <xf numFmtId="49" fontId="0" fillId="3" borderId="8" xfId="0" applyNumberFormat="1" applyFill="1" applyBorder="1" applyAlignment="1">
      <alignment horizontal="center"/>
    </xf>
    <xf numFmtId="49" fontId="0" fillId="3" borderId="60" xfId="0" applyNumberFormat="1" applyFill="1" applyBorder="1" applyAlignment="1">
      <alignment horizontal="center"/>
    </xf>
    <xf numFmtId="49" fontId="0" fillId="3" borderId="17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2" fontId="0" fillId="3" borderId="60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1" fontId="0" fillId="3" borderId="60" xfId="0" applyNumberFormat="1" applyFill="1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66" fontId="0" fillId="3" borderId="6" xfId="0" applyNumberFormat="1" applyFill="1" applyBorder="1" applyAlignment="1">
      <alignment horizontal="right"/>
    </xf>
    <xf numFmtId="166" fontId="0" fillId="3" borderId="65" xfId="0" applyNumberFormat="1" applyFill="1" applyBorder="1" applyAlignment="1">
      <alignment horizontal="right"/>
    </xf>
    <xf numFmtId="166" fontId="0" fillId="3" borderId="2" xfId="0" applyNumberFormat="1" applyFill="1" applyBorder="1" applyAlignment="1">
      <alignment horizontal="right"/>
    </xf>
    <xf numFmtId="166" fontId="0" fillId="3" borderId="68" xfId="0" applyNumberFormat="1" applyFill="1" applyBorder="1" applyAlignment="1">
      <alignment horizontal="right"/>
    </xf>
    <xf numFmtId="166" fontId="0" fillId="3" borderId="4" xfId="0" applyNumberFormat="1" applyFill="1" applyBorder="1" applyAlignment="1">
      <alignment horizontal="right"/>
    </xf>
    <xf numFmtId="166" fontId="0" fillId="3" borderId="0" xfId="0" applyNumberFormat="1" applyFill="1" applyBorder="1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" fontId="0" fillId="3" borderId="6" xfId="0" applyNumberFormat="1" applyFill="1" applyBorder="1" applyAlignment="1">
      <alignment horizontal="center"/>
    </xf>
    <xf numFmtId="1" fontId="0" fillId="3" borderId="65" xfId="0" applyNumberForma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0" fontId="0" fillId="3" borderId="74" xfId="0" applyFill="1" applyBorder="1" applyAlignment="1">
      <alignment horizontal="center" wrapText="1"/>
    </xf>
    <xf numFmtId="0" fontId="0" fillId="3" borderId="75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0" fillId="3" borderId="6" xfId="0" applyFill="1" applyBorder="1" applyAlignment="1">
      <alignment horizontal="right"/>
    </xf>
    <xf numFmtId="0" fontId="0" fillId="3" borderId="65" xfId="0" applyFill="1" applyBorder="1" applyAlignment="1">
      <alignment horizontal="right"/>
    </xf>
    <xf numFmtId="49" fontId="0" fillId="3" borderId="2" xfId="0" applyNumberFormat="1" applyFill="1" applyBorder="1" applyAlignment="1">
      <alignment horizontal="left"/>
    </xf>
    <xf numFmtId="49" fontId="0" fillId="3" borderId="68" xfId="0" applyNumberFormat="1" applyFill="1" applyBorder="1" applyAlignment="1">
      <alignment horizontal="left"/>
    </xf>
    <xf numFmtId="49" fontId="0" fillId="3" borderId="3" xfId="0" applyNumberForma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1" fillId="3" borderId="73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164" fontId="0" fillId="3" borderId="25" xfId="0" applyNumberFormat="1" applyFill="1" applyBorder="1" applyAlignment="1">
      <alignment horizontal="center" wrapText="1"/>
    </xf>
    <xf numFmtId="164" fontId="0" fillId="3" borderId="40" xfId="0" applyNumberFormat="1" applyFill="1" applyBorder="1" applyAlignment="1">
      <alignment horizontal="center" wrapText="1"/>
    </xf>
    <xf numFmtId="164" fontId="0" fillId="3" borderId="9" xfId="0" applyNumberForma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5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2491" name="Text Box 443"/>
        <xdr:cNvSpPr txBox="1">
          <a:spLocks noChangeArrowheads="1"/>
        </xdr:cNvSpPr>
      </xdr:nvSpPr>
      <xdr:spPr bwMode="auto">
        <a:xfrm>
          <a:off x="12163425" y="809625"/>
          <a:ext cx="0" cy="161925"/>
        </a:xfrm>
        <a:prstGeom prst="rect">
          <a:avLst/>
        </a:prstGeom>
        <a:solidFill>
          <a:srgbClr val="CCFFCC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Ceiling in Hrs=or&lt;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8003"/>
  <sheetViews>
    <sheetView showGridLines="0" showRowColHeaders="0" topLeftCell="A4" zoomScaleNormal="100" workbookViewId="0">
      <selection activeCell="L14" sqref="L14"/>
    </sheetView>
  </sheetViews>
  <sheetFormatPr defaultColWidth="0" defaultRowHeight="12.75" zeroHeight="1" x14ac:dyDescent="0.2"/>
  <cols>
    <col min="1" max="1" width="2.7109375" customWidth="1"/>
    <col min="2" max="2" width="6.85546875" bestFit="1" customWidth="1"/>
    <col min="3" max="8" width="6" customWidth="1"/>
    <col min="9" max="9" width="6.5703125" bestFit="1" customWidth="1"/>
    <col min="10" max="11" width="6" customWidth="1"/>
    <col min="12" max="12" width="7.140625" bestFit="1" customWidth="1"/>
    <col min="13" max="13" width="6" customWidth="1"/>
    <col min="14" max="14" width="7" customWidth="1"/>
    <col min="15" max="15" width="6.42578125" bestFit="1" customWidth="1"/>
    <col min="16" max="26" width="6" customWidth="1"/>
    <col min="27" max="27" width="6.5703125" bestFit="1" customWidth="1"/>
    <col min="28" max="29" width="6" customWidth="1"/>
    <col min="30" max="30" width="6" style="3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135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2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357" t="s">
        <v>188</v>
      </c>
      <c r="G6" s="376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01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3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1" t="s">
        <v>67</v>
      </c>
      <c r="F7" s="39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02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44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3"/>
      <c r="H8" s="314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303"/>
      <c r="U8" s="305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342">
        <v>60</v>
      </c>
      <c r="D9" s="169">
        <v>10</v>
      </c>
      <c r="E9" s="180">
        <v>-12.7</v>
      </c>
      <c r="F9" s="180">
        <v>-24</v>
      </c>
      <c r="G9" s="302">
        <v>-11.3</v>
      </c>
      <c r="H9" s="302">
        <v>-14.8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11</v>
      </c>
      <c r="T9" s="169">
        <v>70</v>
      </c>
      <c r="U9" s="169">
        <v>1757</v>
      </c>
      <c r="V9" s="310"/>
      <c r="W9" s="310"/>
      <c r="X9" s="310"/>
      <c r="Y9" s="169"/>
      <c r="Z9" s="169"/>
      <c r="AA9" s="180"/>
      <c r="AB9" s="180"/>
      <c r="AC9" s="180"/>
      <c r="AD9" s="271">
        <v>28.9</v>
      </c>
      <c r="AE9" s="337">
        <v>974.9</v>
      </c>
      <c r="AF9" s="351" t="s">
        <v>195</v>
      </c>
      <c r="AG9" s="348">
        <v>979.1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60</v>
      </c>
      <c r="D11" s="170">
        <v>17</v>
      </c>
      <c r="E11" s="181">
        <v>-14.3</v>
      </c>
      <c r="F11" s="181">
        <v>-25.9</v>
      </c>
      <c r="G11" s="302">
        <v>-12.6</v>
      </c>
      <c r="H11" s="302">
        <v>-14.6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20</v>
      </c>
      <c r="T11" s="304">
        <v>70</v>
      </c>
      <c r="U11" s="304">
        <v>2344</v>
      </c>
      <c r="V11" s="310">
        <v>24</v>
      </c>
      <c r="W11" s="310">
        <v>70</v>
      </c>
      <c r="X11" s="310">
        <v>2349</v>
      </c>
      <c r="Y11" s="170"/>
      <c r="Z11" s="170"/>
      <c r="AA11" s="181"/>
      <c r="AB11" s="181"/>
      <c r="AC11" s="181"/>
      <c r="AD11" s="272">
        <v>28.94</v>
      </c>
      <c r="AE11" s="339">
        <v>976.2</v>
      </c>
      <c r="AF11" s="352" t="s">
        <v>196</v>
      </c>
      <c r="AG11" s="349">
        <v>980.4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1"/>
      <c r="G12" s="298">
        <f>IF(COUNT(G8:G11)=0,"",MAX(G8:G11))</f>
        <v>-11.3</v>
      </c>
      <c r="H12" s="299">
        <f>IF(COUNT(H8:H11)=0,"",MIN(H8:H11))</f>
        <v>-14.8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2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90</v>
      </c>
      <c r="D14" s="169">
        <v>8</v>
      </c>
      <c r="E14" s="180">
        <v>-13.5</v>
      </c>
      <c r="F14" s="180">
        <v>-25.7</v>
      </c>
      <c r="G14" s="302">
        <v>-12.9</v>
      </c>
      <c r="H14" s="302">
        <v>-14.5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17</v>
      </c>
      <c r="T14" s="169">
        <v>60</v>
      </c>
      <c r="U14" s="169">
        <v>4</v>
      </c>
      <c r="V14" s="310">
        <v>21</v>
      </c>
      <c r="W14" s="310">
        <v>70</v>
      </c>
      <c r="X14" s="310">
        <v>55</v>
      </c>
      <c r="Y14" s="169"/>
      <c r="Z14" s="169"/>
      <c r="AA14" s="180"/>
      <c r="AB14" s="180"/>
      <c r="AC14" s="180"/>
      <c r="AD14" s="271">
        <v>28.98</v>
      </c>
      <c r="AE14" s="337">
        <v>977.7</v>
      </c>
      <c r="AF14" s="351" t="s">
        <v>197</v>
      </c>
      <c r="AG14" s="348">
        <v>982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90</v>
      </c>
      <c r="D16" s="170">
        <v>8</v>
      </c>
      <c r="E16" s="181">
        <v>-14.3</v>
      </c>
      <c r="F16" s="181">
        <v>-27.4</v>
      </c>
      <c r="G16" s="302">
        <v>-13.4</v>
      </c>
      <c r="H16" s="302">
        <v>-14.5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14</v>
      </c>
      <c r="T16" s="170">
        <v>100</v>
      </c>
      <c r="U16" s="170">
        <v>1034</v>
      </c>
      <c r="V16" s="310">
        <v>17</v>
      </c>
      <c r="W16" s="310">
        <v>100</v>
      </c>
      <c r="X16" s="310">
        <v>744</v>
      </c>
      <c r="Y16" s="170"/>
      <c r="Z16" s="170"/>
      <c r="AA16" s="181"/>
      <c r="AB16" s="181"/>
      <c r="AC16" s="181"/>
      <c r="AD16" s="272">
        <v>29.02</v>
      </c>
      <c r="AE16" s="339">
        <v>979.1</v>
      </c>
      <c r="AF16" s="352" t="s">
        <v>198</v>
      </c>
      <c r="AG16" s="349">
        <v>983.3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-12.9</v>
      </c>
      <c r="H17" s="300">
        <f>IF(COUNT(H13:H16)=0,"",MIN(H13:H16))</f>
        <v>-14.5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 t="s">
        <v>76</v>
      </c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IF(COUNT(C8:C11,C13:C16)=0,"",'Winds-Day'!C25)</f>
        <v>71.078786158886729</v>
      </c>
      <c r="D20" s="48">
        <f>IF(COUNT(D8:D11,D13:D16)=0,"",SUM(D8:D11,D13:D16)/COUNT(D8:D11,D13:D16))</f>
        <v>10.75</v>
      </c>
      <c r="E20" s="329">
        <f>IF((COUNT(G12,G17))=0,"",(MAX(G12,G17)))</f>
        <v>-11.3</v>
      </c>
      <c r="F20" s="301">
        <f>E20</f>
        <v>-11.3</v>
      </c>
      <c r="G20" s="293">
        <f>IF((COUNT(H12,H17))=0,"",(MIN(H12,H17)))</f>
        <v>-14.8</v>
      </c>
      <c r="H20" s="59">
        <f>IF(COUNT(E20:G20)=0,"",AVERAGE(E20:G20))</f>
        <v>-12.466666666666669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-27</v>
      </c>
      <c r="N20" s="184">
        <f>M20*9/5+32</f>
        <v>-16.600000000000001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20</v>
      </c>
      <c r="U20" s="48">
        <f>IF(COUNT(U8:U11,U13:U16)=0,"",VLOOKUP(MAX(S8:S16),S8:U16,3,FALSE))</f>
        <v>2344</v>
      </c>
      <c r="V20" s="67">
        <f>IF(COUNT(W8:W11,W13:W16)=0,"",VLOOKUP(MAX(V8:V16),V8:X16,2,FALSE))</f>
        <v>70</v>
      </c>
      <c r="W20" s="68">
        <f>IF(COUNT(V8:V11,V13:V16)=0,"",MAX(V8:V11,V13:V16))</f>
        <v>24</v>
      </c>
      <c r="X20" s="186">
        <f>IF(COUNT(X8:X11,X13:X16)=0,"",VLOOKUP(MAX(V8:V16),V8:X16,3,FALSE))</f>
        <v>2349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29.02</v>
      </c>
      <c r="T23" s="44">
        <f>IF(COUNT(AD8:AD11,AD13:AD16)=0,"",MIN(AD8:AD16))</f>
        <v>28.9</v>
      </c>
      <c r="U23" s="44">
        <f>IF(COUNT(AD8:AD11,AD13:AD16)=0,"",AVERAGE(AD8:AD16))</f>
        <v>28.96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0.12000000000000099</v>
      </c>
      <c r="X24" s="119">
        <f>IF(COUNT(E8:E11,E13:E16)=0,"",E20-G20)</f>
        <v>3.5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359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s="19" customFormat="1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8"/>
    </row>
    <row r="30" spans="1:34" s="19" customFormat="1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8"/>
    </row>
    <row r="31" spans="1:34" s="19" customFormat="1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8"/>
    </row>
    <row r="32" spans="1:34" s="19" customFormat="1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</row>
    <row r="33" s="19" customFormat="1" ht="13.5" hidden="1" customHeight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</sheetData>
  <mergeCells count="38">
    <mergeCell ref="S21:U21"/>
    <mergeCell ref="X26:AC30"/>
    <mergeCell ref="R18:R19"/>
    <mergeCell ref="S18:U18"/>
    <mergeCell ref="V18:X18"/>
    <mergeCell ref="N26:S30"/>
    <mergeCell ref="W21:W23"/>
    <mergeCell ref="X21:X23"/>
    <mergeCell ref="V21:V23"/>
    <mergeCell ref="O18:Q18"/>
    <mergeCell ref="AA18:AD18"/>
    <mergeCell ref="M18:N18"/>
    <mergeCell ref="L6:Q6"/>
    <mergeCell ref="C12:E12"/>
    <mergeCell ref="C6:D6"/>
    <mergeCell ref="F6:F7"/>
    <mergeCell ref="F18:F19"/>
    <mergeCell ref="Y6:Y7"/>
    <mergeCell ref="G3:T4"/>
    <mergeCell ref="G18:G19"/>
    <mergeCell ref="AB3:AC4"/>
    <mergeCell ref="AA6:AC6"/>
    <mergeCell ref="Z18:Z20"/>
    <mergeCell ref="S6:U6"/>
    <mergeCell ref="V6:X6"/>
    <mergeCell ref="Y18:Y20"/>
    <mergeCell ref="I18:L18"/>
    <mergeCell ref="I6:K6"/>
    <mergeCell ref="AE5:AE7"/>
    <mergeCell ref="AF6:AF7"/>
    <mergeCell ref="C26:I30"/>
    <mergeCell ref="C17:E17"/>
    <mergeCell ref="C18:D18"/>
    <mergeCell ref="H18:H19"/>
    <mergeCell ref="Z5:Z7"/>
    <mergeCell ref="G6:H6"/>
    <mergeCell ref="R6:R7"/>
    <mergeCell ref="E18:E19"/>
  </mergeCells>
  <phoneticPr fontId="0" type="noConversion"/>
  <printOptions horizontalCentered="1"/>
  <pageMargins left="0.25" right="0.25" top="0.25" bottom="0.25" header="0.5" footer="0.5"/>
  <pageSetup scale="78" orientation="landscape" r:id="rId1"/>
  <headerFooter alignWithMargins="0"/>
  <ignoredErrors>
    <ignoredError sqref="N2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9" activePane="bottomLeft" state="frozen"/>
      <selection activeCell="C9" sqref="C9"/>
      <selection pane="bottomLeft" activeCell="M14" sqref="M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159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-8.6999999999999993</v>
      </c>
      <c r="F9" s="180">
        <v>-11.9</v>
      </c>
      <c r="G9" s="302">
        <v>-8.6</v>
      </c>
      <c r="H9" s="302">
        <v>-10.3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310">
        <v>6</v>
      </c>
      <c r="T9" s="310">
        <v>350</v>
      </c>
      <c r="U9" s="310">
        <v>1325</v>
      </c>
      <c r="V9" s="310">
        <v>9</v>
      </c>
      <c r="W9" s="310">
        <v>310</v>
      </c>
      <c r="X9" s="310">
        <v>1210</v>
      </c>
      <c r="Y9" s="169"/>
      <c r="Z9" s="169"/>
      <c r="AA9" s="180"/>
      <c r="AB9" s="180"/>
      <c r="AC9" s="180"/>
      <c r="AD9" s="271">
        <v>29.07</v>
      </c>
      <c r="AE9" s="337">
        <v>980.8</v>
      </c>
      <c r="AF9" s="351" t="s">
        <v>226</v>
      </c>
      <c r="AG9" s="348">
        <v>985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-7.3</v>
      </c>
      <c r="F11" s="181">
        <v>-12.3</v>
      </c>
      <c r="G11" s="302">
        <v>-7.1</v>
      </c>
      <c r="H11" s="302">
        <v>-11.5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7</v>
      </c>
      <c r="T11" s="170">
        <v>100</v>
      </c>
      <c r="U11" s="170">
        <v>2218</v>
      </c>
      <c r="V11" s="310"/>
      <c r="W11" s="310"/>
      <c r="X11" s="310"/>
      <c r="Y11" s="170"/>
      <c r="Z11" s="170"/>
      <c r="AA11" s="181"/>
      <c r="AB11" s="181"/>
      <c r="AC11" s="181"/>
      <c r="AD11" s="272">
        <v>29.07</v>
      </c>
      <c r="AE11" s="339">
        <v>980.5</v>
      </c>
      <c r="AF11" s="340" t="s">
        <v>219</v>
      </c>
      <c r="AG11" s="349">
        <v>984.8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-7.1</v>
      </c>
      <c r="H12" s="299">
        <f>IF(COUNT(H8:H11)=0,"",MIN(H8:H11))</f>
        <v>-11.5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310</v>
      </c>
      <c r="D14" s="169">
        <v>5</v>
      </c>
      <c r="E14" s="180">
        <v>-8.1999999999999993</v>
      </c>
      <c r="F14" s="180">
        <v>-14.1</v>
      </c>
      <c r="G14" s="302">
        <v>-6.1</v>
      </c>
      <c r="H14" s="302">
        <v>-8.4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7</v>
      </c>
      <c r="T14" s="169">
        <v>50</v>
      </c>
      <c r="U14" s="169">
        <v>214</v>
      </c>
      <c r="V14" s="310">
        <v>10</v>
      </c>
      <c r="W14" s="310">
        <v>100</v>
      </c>
      <c r="X14" s="310">
        <v>138</v>
      </c>
      <c r="Y14" s="169"/>
      <c r="Z14" s="169"/>
      <c r="AA14" s="180"/>
      <c r="AB14" s="180"/>
      <c r="AC14" s="180"/>
      <c r="AD14" s="271">
        <v>29.02</v>
      </c>
      <c r="AE14" s="337">
        <v>979</v>
      </c>
      <c r="AF14" s="338" t="s">
        <v>230</v>
      </c>
      <c r="AG14" s="348">
        <v>983.2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350</v>
      </c>
      <c r="D16" s="170">
        <v>9</v>
      </c>
      <c r="E16" s="181">
        <v>-9.1</v>
      </c>
      <c r="F16" s="181">
        <v>-13</v>
      </c>
      <c r="G16" s="302">
        <v>-8</v>
      </c>
      <c r="H16" s="302">
        <v>-9.1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13</v>
      </c>
      <c r="T16" s="170">
        <v>340</v>
      </c>
      <c r="U16" s="170">
        <v>1138</v>
      </c>
      <c r="V16" s="310">
        <v>17</v>
      </c>
      <c r="W16" s="310">
        <v>340</v>
      </c>
      <c r="X16" s="310">
        <v>1137</v>
      </c>
      <c r="Y16" s="170"/>
      <c r="Z16" s="170"/>
      <c r="AA16" s="181"/>
      <c r="AB16" s="181"/>
      <c r="AC16" s="181"/>
      <c r="AD16" s="272">
        <v>28.97</v>
      </c>
      <c r="AE16" s="339">
        <v>977.2</v>
      </c>
      <c r="AF16" s="340" t="s">
        <v>229</v>
      </c>
      <c r="AG16" s="349">
        <v>981.4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-6.1</v>
      </c>
      <c r="H17" s="300">
        <f>IF(COUNT(H13:H16)=0,"",MIN(H13:H16))</f>
        <v>-9.1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IF(COUNT(C8:C11,C13:C16)=0,"",'Winds-Day'!U25)</f>
        <v>335.93693404130471</v>
      </c>
      <c r="D20" s="48">
        <f>IF(COUNT(D8:D11,D13:D16)=0,"",SUM(D8:D11,D13:D16)/COUNT(D8:D11,D13:D16))</f>
        <v>3.5</v>
      </c>
      <c r="E20" s="329">
        <f>IF((COUNT(G12,G17))=0,"",(MAX(G12,G17)))</f>
        <v>-6.1</v>
      </c>
      <c r="F20" s="301">
        <f>E20</f>
        <v>-6.1</v>
      </c>
      <c r="G20" s="293">
        <f>IF((COUNT(H12,H17))=0,"",(MIN(H12,H17)))</f>
        <v>-11.5</v>
      </c>
      <c r="H20" s="59">
        <f>IF((COUNT(E20:G20))=0,"",(AVERAGE(E20:G20)))</f>
        <v>-7.8999999999999995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-17</v>
      </c>
      <c r="N20" s="184">
        <f>M20*9/5+32</f>
        <v>1.3999999999999986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340</v>
      </c>
      <c r="T20" s="45">
        <f>IF(COUNT(S8:S11,S13:S16)=0,"",MAX(S8:S11,S13:S16))</f>
        <v>13</v>
      </c>
      <c r="U20" s="48">
        <f>IF(COUNT(U8:U11,U13:U16)=0,"",VLOOKUP(MAX(S8:S16),S8:U16,3,FALSE))</f>
        <v>1138</v>
      </c>
      <c r="V20" s="67">
        <f>IF(COUNT(W8:W11,W13:W16)=0,"",VLOOKUP(MAX(V8:V16),V8:X16,2,FALSE))</f>
        <v>340</v>
      </c>
      <c r="W20" s="68">
        <f>IF(COUNT(V8:V11,V13:V16)=0,"",MAX(V8:V11,V13:V16))</f>
        <v>17</v>
      </c>
      <c r="X20" s="186">
        <f>IF(COUNT(X8:X11,X13:X16)=0,"",VLOOKUP(MAX(V8:V16),V8:X16,3,FALSE))</f>
        <v>1137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29.07</v>
      </c>
      <c r="T23" s="44">
        <f>IF(COUNT(AD8:AD11,AD13:AD16)=0,"",MIN(AD8:AD16))</f>
        <v>28.97</v>
      </c>
      <c r="U23" s="44">
        <f>IF(COUNT(AD8:AD11,AD13:AD16)=0,"",AVERAGE(AD8:AD16))</f>
        <v>29.032499999999999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0.10000000000000142</v>
      </c>
      <c r="X24" s="119">
        <f>IF(COUNT(E8:E11,E13:E16)=0,"",E20-G20)</f>
        <v>5.4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B1" zoomScaleNormal="100" workbookViewId="0">
      <pane ySplit="7" topLeftCell="A9" activePane="bottomLeft" state="frozen"/>
      <selection activeCell="C9" sqref="C9"/>
      <selection pane="bottomLeft" activeCell="AC14" sqref="AC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160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/>
      <c r="D9" s="169">
        <v>6</v>
      </c>
      <c r="E9" s="180">
        <v>-9.3000000000000007</v>
      </c>
      <c r="F9" s="180">
        <v>-13.7</v>
      </c>
      <c r="G9" s="302">
        <v>-8.9</v>
      </c>
      <c r="H9" s="302">
        <v>-10.3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17</v>
      </c>
      <c r="T9" s="169">
        <v>330</v>
      </c>
      <c r="U9" s="169">
        <v>1343</v>
      </c>
      <c r="V9" s="310">
        <v>24</v>
      </c>
      <c r="W9" s="310">
        <v>340</v>
      </c>
      <c r="X9" s="310">
        <v>1417</v>
      </c>
      <c r="Y9" s="169"/>
      <c r="Z9" s="169"/>
      <c r="AA9" s="180"/>
      <c r="AB9" s="180"/>
      <c r="AC9" s="180"/>
      <c r="AD9" s="271">
        <v>29.81</v>
      </c>
      <c r="AE9" s="337">
        <v>975.4</v>
      </c>
      <c r="AF9" s="351" t="s">
        <v>232</v>
      </c>
      <c r="AG9" s="348">
        <v>979.6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-7</v>
      </c>
      <c r="F11" s="181">
        <v>-11.4</v>
      </c>
      <c r="G11" s="302">
        <v>-6.9</v>
      </c>
      <c r="H11" s="302">
        <v>-10.1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9</v>
      </c>
      <c r="T11" s="170">
        <v>330</v>
      </c>
      <c r="U11" s="170">
        <v>1803</v>
      </c>
      <c r="V11" s="310">
        <v>11</v>
      </c>
      <c r="W11" s="310">
        <v>310</v>
      </c>
      <c r="X11" s="310">
        <v>1804</v>
      </c>
      <c r="Y11" s="170"/>
      <c r="Z11" s="170"/>
      <c r="AA11" s="181"/>
      <c r="AB11" s="181"/>
      <c r="AC11" s="181"/>
      <c r="AD11" s="272">
        <v>28.92</v>
      </c>
      <c r="AE11" s="339">
        <v>975.5</v>
      </c>
      <c r="AF11" s="340" t="s">
        <v>231</v>
      </c>
      <c r="AG11" s="349">
        <v>979.7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-6.9</v>
      </c>
      <c r="H12" s="299">
        <f>IF(COUNT(H8:H11)=0,"",MIN(H8:H11))</f>
        <v>-10.3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60</v>
      </c>
      <c r="D14" s="169">
        <v>10</v>
      </c>
      <c r="E14" s="180">
        <v>-9.8000000000000007</v>
      </c>
      <c r="F14" s="180">
        <v>-20</v>
      </c>
      <c r="G14" s="302">
        <v>-6.3</v>
      </c>
      <c r="H14" s="302">
        <v>-10.4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13</v>
      </c>
      <c r="T14" s="169">
        <v>60</v>
      </c>
      <c r="U14" s="169">
        <v>558</v>
      </c>
      <c r="V14" s="310">
        <v>17</v>
      </c>
      <c r="W14" s="310">
        <v>80</v>
      </c>
      <c r="X14" s="310">
        <v>532</v>
      </c>
      <c r="Y14" s="169"/>
      <c r="Z14" s="169"/>
      <c r="AA14" s="180"/>
      <c r="AB14" s="180"/>
      <c r="AC14" s="180"/>
      <c r="AD14" s="271">
        <v>28.91</v>
      </c>
      <c r="AE14" s="337">
        <v>975.2</v>
      </c>
      <c r="AF14" s="338" t="s">
        <v>227</v>
      </c>
      <c r="AG14" s="348">
        <v>979.4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-9.6</v>
      </c>
      <c r="F16" s="181">
        <v>-18.899999999999999</v>
      </c>
      <c r="G16" s="302">
        <v>-8.8000000000000007</v>
      </c>
      <c r="H16" s="302">
        <v>-10.6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14</v>
      </c>
      <c r="T16" s="170">
        <v>40</v>
      </c>
      <c r="U16" s="170">
        <v>727</v>
      </c>
      <c r="V16" s="310">
        <v>18</v>
      </c>
      <c r="W16" s="310">
        <v>40</v>
      </c>
      <c r="X16" s="310">
        <v>638</v>
      </c>
      <c r="Y16" s="170"/>
      <c r="Z16" s="170"/>
      <c r="AA16" s="181"/>
      <c r="AB16" s="181"/>
      <c r="AC16" s="181"/>
      <c r="AD16" s="272">
        <v>28.91</v>
      </c>
      <c r="AE16" s="339">
        <v>975.2</v>
      </c>
      <c r="AF16" s="340" t="s">
        <v>233</v>
      </c>
      <c r="AG16" s="349">
        <v>979.4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-6.3</v>
      </c>
      <c r="H17" s="300">
        <f>IF(COUNT(H13:H16)=0,"",MIN(H13:H16))</f>
        <v>-10.6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IF(COUNT(C8:C11,C13:C16)=0,"",'Winds-Day'!W25)</f>
        <v>59.999999999999993</v>
      </c>
      <c r="D20" s="48">
        <f>IF(COUNT(D8:D11,D13:D16)=0,"",SUM(D8:D11,D13:D16)/COUNT(D8:D11,D13:D16))</f>
        <v>4</v>
      </c>
      <c r="E20" s="329">
        <f>IF((COUNT(G12,G17))=0,"",(MAX(G12,G17)))</f>
        <v>-6.3</v>
      </c>
      <c r="F20" s="301">
        <f>E20</f>
        <v>-6.3</v>
      </c>
      <c r="G20" s="293">
        <f>IF((COUNT(H12,H17))=0,"",(MIN(H12,H17)))</f>
        <v>-10.6</v>
      </c>
      <c r="H20" s="59">
        <f>IF((COUNT(E20:G20))=0,"",(AVERAGE(E20:G20)))</f>
        <v>-7.7333333333333334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-20</v>
      </c>
      <c r="N20" s="184">
        <f>M20*9/5+32</f>
        <v>-4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330</v>
      </c>
      <c r="T20" s="45">
        <f>IF(COUNT(S8:S11,S13:S16)=0,"",MAX(S8:S11,S13:S16))</f>
        <v>17</v>
      </c>
      <c r="U20" s="48">
        <f>IF(COUNT(U8:U11,U13:U16)=0,"",VLOOKUP(MAX(S8:S16),S8:U16,3,FALSE))</f>
        <v>1343</v>
      </c>
      <c r="V20" s="67">
        <f>IF(COUNT(W8:W11,W13:W16)=0,"",VLOOKUP(MAX(V8:V16),V8:X16,2,FALSE))</f>
        <v>340</v>
      </c>
      <c r="W20" s="68">
        <f>IF(COUNT(V8:V11,V13:V16)=0,"",MAX(V8:V11,V13:V16))</f>
        <v>24</v>
      </c>
      <c r="X20" s="186">
        <f>IF(COUNT(X8:X11,X13:X16)=0,"",VLOOKUP(MAX(V8:V16),V8:X16,3,FALSE))</f>
        <v>1417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29.81</v>
      </c>
      <c r="T23" s="44">
        <f>IF(COUNT(AD8:AD11,AD13:AD16)=0,"",MIN(AD8:AD16))</f>
        <v>28.91</v>
      </c>
      <c r="U23" s="44">
        <f>IF(COUNT(AD8:AD11,AD13:AD16)=0,"",AVERAGE(AD8:AD16))</f>
        <v>29.137499999999999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0.89999999999999858</v>
      </c>
      <c r="X24" s="119">
        <f>IF(COUNT(E8:E11,E13:E16)=0,"",E20-G20)</f>
        <v>4.3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K15" sqref="K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161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-9</v>
      </c>
      <c r="F9" s="180">
        <v>-16.3</v>
      </c>
      <c r="G9" s="302">
        <v>-9</v>
      </c>
      <c r="H9" s="302">
        <v>-11.3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4</v>
      </c>
      <c r="T9" s="169">
        <v>320</v>
      </c>
      <c r="U9" s="169">
        <v>1350</v>
      </c>
      <c r="V9" s="310"/>
      <c r="W9" s="310"/>
      <c r="X9" s="310"/>
      <c r="Y9" s="169"/>
      <c r="Z9" s="169"/>
      <c r="AA9" s="180"/>
      <c r="AB9" s="180"/>
      <c r="AC9" s="180"/>
      <c r="AD9" s="271">
        <v>28.9</v>
      </c>
      <c r="AE9" s="337">
        <v>975</v>
      </c>
      <c r="AF9" s="351" t="s">
        <v>202</v>
      </c>
      <c r="AG9" s="348">
        <v>979.1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290</v>
      </c>
      <c r="D11" s="170">
        <v>4</v>
      </c>
      <c r="E11" s="181">
        <v>-7.5</v>
      </c>
      <c r="F11" s="181">
        <v>-18.100000000000001</v>
      </c>
      <c r="G11" s="302">
        <v>-6.9</v>
      </c>
      <c r="H11" s="302">
        <v>-9.6999999999999993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6</v>
      </c>
      <c r="T11" s="170">
        <v>120</v>
      </c>
      <c r="U11" s="170">
        <v>2303</v>
      </c>
      <c r="V11" s="310">
        <v>8</v>
      </c>
      <c r="W11" s="310">
        <v>120</v>
      </c>
      <c r="X11" s="310">
        <v>2300</v>
      </c>
      <c r="Y11" s="170"/>
      <c r="Z11" s="170"/>
      <c r="AA11" s="181"/>
      <c r="AB11" s="181"/>
      <c r="AC11" s="181"/>
      <c r="AD11" s="272">
        <v>28.9</v>
      </c>
      <c r="AE11" s="339">
        <v>975</v>
      </c>
      <c r="AF11" s="340" t="s">
        <v>234</v>
      </c>
      <c r="AG11" s="349">
        <v>979.2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-6.9</v>
      </c>
      <c r="H12" s="299">
        <f>IF(COUNT(H8:H11)=0,"",MIN(H8:H11))</f>
        <v>-11.3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330</v>
      </c>
      <c r="D14" s="169">
        <v>4</v>
      </c>
      <c r="E14" s="180">
        <v>-8</v>
      </c>
      <c r="F14" s="180">
        <v>-14.4</v>
      </c>
      <c r="G14" s="302">
        <v>-5.9</v>
      </c>
      <c r="H14" s="302">
        <v>-8.3000000000000007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7</v>
      </c>
      <c r="T14" s="169">
        <v>310</v>
      </c>
      <c r="U14" s="169">
        <v>545</v>
      </c>
      <c r="V14" s="310">
        <v>8</v>
      </c>
      <c r="W14" s="310">
        <v>310</v>
      </c>
      <c r="X14" s="310">
        <v>528</v>
      </c>
      <c r="Y14" s="169"/>
      <c r="Z14" s="169"/>
      <c r="AA14" s="180"/>
      <c r="AB14" s="180"/>
      <c r="AC14" s="180"/>
      <c r="AD14" s="271">
        <v>28.92</v>
      </c>
      <c r="AE14" s="337">
        <v>975.7</v>
      </c>
      <c r="AF14" s="338" t="s">
        <v>235</v>
      </c>
      <c r="AG14" s="348">
        <v>979.9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110</v>
      </c>
      <c r="D16" s="170">
        <v>6</v>
      </c>
      <c r="E16" s="181">
        <v>-8.1</v>
      </c>
      <c r="F16" s="181">
        <v>-18.5</v>
      </c>
      <c r="G16" s="302">
        <v>-6.9</v>
      </c>
      <c r="H16" s="302">
        <v>-8.3000000000000007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8</v>
      </c>
      <c r="T16" s="170">
        <v>120</v>
      </c>
      <c r="U16" s="170">
        <v>1153</v>
      </c>
      <c r="V16" s="310">
        <v>9</v>
      </c>
      <c r="W16" s="310">
        <v>120</v>
      </c>
      <c r="X16" s="310">
        <v>1153</v>
      </c>
      <c r="Y16" s="170"/>
      <c r="Z16" s="170"/>
      <c r="AA16" s="181"/>
      <c r="AB16" s="181"/>
      <c r="AC16" s="181"/>
      <c r="AD16" s="272">
        <v>28.97</v>
      </c>
      <c r="AE16" s="339">
        <v>977.4</v>
      </c>
      <c r="AF16" s="340" t="s">
        <v>236</v>
      </c>
      <c r="AG16" s="349">
        <v>981.6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-5.9</v>
      </c>
      <c r="H17" s="300">
        <f>IF(COUNT(H13:H16)=0,"",MIN(H13:H16))</f>
        <v>-8.3000000000000007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IF(COUNT(C8:C11,C13:C16)=0,"",'Winds-Day'!Y25)</f>
        <v>357.51574349181078</v>
      </c>
      <c r="D20" s="48">
        <f>IF(COUNT(D8:D11,D13:D16)=0,"",SUM(D8:D11,D13:D16)/COUNT(D8:D11,D13:D16))</f>
        <v>3.5</v>
      </c>
      <c r="E20" s="329">
        <f>IF((COUNT(G12,G17))=0,"",(MAX(G12,G17)))</f>
        <v>-5.9</v>
      </c>
      <c r="F20" s="301">
        <f>E20</f>
        <v>-5.9</v>
      </c>
      <c r="G20" s="293">
        <f>IF((COUNT(H12,H17))=0,"",(MIN(H12,H17)))</f>
        <v>-11.3</v>
      </c>
      <c r="H20" s="59">
        <f>IF((COUNT(E20:G20))=0,"",(AVERAGE(E20:G20)))</f>
        <v>-7.7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-14</v>
      </c>
      <c r="N20" s="184">
        <f>M20*9/5+32</f>
        <v>6.8000000000000007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8</v>
      </c>
      <c r="U20" s="48">
        <f>IF(COUNT(U8:U11,U13:U16)=0,"",VLOOKUP(MAX(S8:S16),S8:U16,3,FALSE))</f>
        <v>1153</v>
      </c>
      <c r="V20" s="67">
        <f>IF(COUNT(W8:W11,W13:W16)=0,"",VLOOKUP(MAX(V8:V16),V8:X16,2,FALSE))</f>
        <v>120</v>
      </c>
      <c r="W20" s="68">
        <f>IF(COUNT(V8:V11,V13:V16)=0,"",MAX(V8:V11,V13:V16))</f>
        <v>9</v>
      </c>
      <c r="X20" s="186">
        <f>IF(COUNT(X8:X11,X13:X16)=0,"",VLOOKUP(MAX(V8:V16),V8:X16,3,FALSE))</f>
        <v>1153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28.97</v>
      </c>
      <c r="T23" s="44">
        <f>IF(COUNT(AD8:AD11,AD13:AD16)=0,"",MIN(AD8:AD16))</f>
        <v>28.9</v>
      </c>
      <c r="U23" s="44">
        <f>IF(COUNT(AD8:AD11,AD13:AD16)=0,"",AVERAGE(AD8:AD16))</f>
        <v>28.922499999999999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7.0000000000000284E-2</v>
      </c>
      <c r="X24" s="119">
        <f>IF(COUNT(E8:E11,E13:E16)=0,"",E20-G20)</f>
        <v>5.4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AB16" sqref="AB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162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110</v>
      </c>
      <c r="D9" s="169">
        <v>7</v>
      </c>
      <c r="E9" s="180">
        <v>-7.6</v>
      </c>
      <c r="F9" s="180">
        <v>-18.899999999999999</v>
      </c>
      <c r="G9" s="302">
        <v>-7.6</v>
      </c>
      <c r="H9" s="302">
        <v>-10.3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16</v>
      </c>
      <c r="T9" s="169">
        <v>160</v>
      </c>
      <c r="U9" s="169">
        <v>1629</v>
      </c>
      <c r="V9" s="310">
        <v>24</v>
      </c>
      <c r="W9" s="310">
        <v>150</v>
      </c>
      <c r="X9" s="310">
        <v>1254</v>
      </c>
      <c r="Y9" s="169"/>
      <c r="Z9" s="169"/>
      <c r="AA9" s="180"/>
      <c r="AB9" s="180"/>
      <c r="AC9" s="180"/>
      <c r="AD9" s="271">
        <v>29.01</v>
      </c>
      <c r="AE9" s="337">
        <v>978.5</v>
      </c>
      <c r="AF9" s="351" t="s">
        <v>224</v>
      </c>
      <c r="AG9" s="348">
        <v>982.7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110</v>
      </c>
      <c r="D11" s="170">
        <v>11</v>
      </c>
      <c r="E11" s="181">
        <v>-7.4</v>
      </c>
      <c r="F11" s="181">
        <v>-18.2</v>
      </c>
      <c r="G11" s="302">
        <v>-6.8</v>
      </c>
      <c r="H11" s="302">
        <v>-8.1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12</v>
      </c>
      <c r="T11" s="170">
        <v>110</v>
      </c>
      <c r="U11" s="170">
        <v>2353</v>
      </c>
      <c r="V11" s="310">
        <v>13</v>
      </c>
      <c r="W11" s="310">
        <v>50</v>
      </c>
      <c r="X11" s="310">
        <v>1830</v>
      </c>
      <c r="Y11" s="170"/>
      <c r="Z11" s="170"/>
      <c r="AA11" s="181"/>
      <c r="AB11" s="181"/>
      <c r="AC11" s="181"/>
      <c r="AD11" s="272">
        <v>29.02</v>
      </c>
      <c r="AE11" s="339">
        <v>979.1</v>
      </c>
      <c r="AF11" s="340" t="s">
        <v>237</v>
      </c>
      <c r="AG11" s="349">
        <v>983.2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-6.8</v>
      </c>
      <c r="H12" s="299">
        <f>IF(COUNT(H8:H11)=0,"",MIN(H8:H11))</f>
        <v>-10.3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100</v>
      </c>
      <c r="D14" s="169">
        <v>7</v>
      </c>
      <c r="E14" s="180">
        <v>-8.6</v>
      </c>
      <c r="F14" s="180">
        <v>-17.399999999999999</v>
      </c>
      <c r="G14" s="302">
        <v>-6.1</v>
      </c>
      <c r="H14" s="302">
        <v>-8.8000000000000007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25</v>
      </c>
      <c r="T14" s="169">
        <v>150</v>
      </c>
      <c r="U14" s="169">
        <v>359</v>
      </c>
      <c r="V14" s="310">
        <v>32</v>
      </c>
      <c r="W14" s="310">
        <v>160</v>
      </c>
      <c r="X14" s="310">
        <v>352</v>
      </c>
      <c r="Y14" s="169"/>
      <c r="Z14" s="169"/>
      <c r="AA14" s="180"/>
      <c r="AB14" s="180"/>
      <c r="AC14" s="180"/>
      <c r="AD14" s="271">
        <v>29.05</v>
      </c>
      <c r="AE14" s="337">
        <v>979.9</v>
      </c>
      <c r="AF14" s="338" t="s">
        <v>235</v>
      </c>
      <c r="AG14" s="348">
        <v>984.2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310</v>
      </c>
      <c r="D16" s="170">
        <v>5</v>
      </c>
      <c r="E16" s="181">
        <v>-10</v>
      </c>
      <c r="F16" s="181">
        <v>-19.3</v>
      </c>
      <c r="G16" s="302">
        <v>-6.6</v>
      </c>
      <c r="H16" s="302">
        <v>-10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13</v>
      </c>
      <c r="T16" s="170">
        <v>40</v>
      </c>
      <c r="U16" s="170">
        <v>722</v>
      </c>
      <c r="V16" s="310">
        <v>16</v>
      </c>
      <c r="W16" s="310">
        <v>50</v>
      </c>
      <c r="X16" s="310">
        <v>722</v>
      </c>
      <c r="Y16" s="170"/>
      <c r="Z16" s="170"/>
      <c r="AA16" s="181"/>
      <c r="AB16" s="181"/>
      <c r="AC16" s="181"/>
      <c r="AD16" s="272">
        <v>28.97</v>
      </c>
      <c r="AE16" s="339">
        <v>977.4</v>
      </c>
      <c r="AF16" s="340" t="s">
        <v>232</v>
      </c>
      <c r="AG16" s="349">
        <v>981.5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-6.1</v>
      </c>
      <c r="H17" s="300">
        <f>IF(COUNT(H13:H16)=0,"",MIN(H13:H16))</f>
        <v>-10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IF(COUNT(C8:C11,C13:C16)=0,"",'Winds-Day'!AA25)</f>
        <v>101.75701741796425</v>
      </c>
      <c r="D20" s="48">
        <f>IF(COUNT(D8:D11,D13:D16)=0,"",SUM(D8:D11,D13:D16)/COUNT(D8:D11,D13:D16))</f>
        <v>7.5</v>
      </c>
      <c r="E20" s="329">
        <f>IF((COUNT(G12,G17))=0,"",(MAX(G12,G17)))</f>
        <v>-6.1</v>
      </c>
      <c r="F20" s="301">
        <f>E20</f>
        <v>-6.1</v>
      </c>
      <c r="G20" s="293">
        <f>IF((COUNT(H12,H17))=0,"",(MIN(H12,H17)))</f>
        <v>-10.3</v>
      </c>
      <c r="H20" s="59">
        <f>IF((COUNT(E20:G20))=0,"",(AVERAGE(E20:G20)))</f>
        <v>-7.5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-19</v>
      </c>
      <c r="N20" s="184">
        <f>M20*9/5+32</f>
        <v>-2.2000000000000028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25</v>
      </c>
      <c r="U20" s="48">
        <f>IF(COUNT(U8:U11,U13:U16)=0,"",VLOOKUP(MAX(S8:S16),S8:U16,3,FALSE))</f>
        <v>359</v>
      </c>
      <c r="V20" s="67">
        <f>IF(COUNT(W8:W11,W13:W16)=0,"",VLOOKUP(MAX(V8:V16),V8:X16,2,FALSE))</f>
        <v>160</v>
      </c>
      <c r="W20" s="68">
        <f>IF(COUNT(V8:V11,V13:V16)=0,"",MAX(V8:V11,V13:V16))</f>
        <v>32</v>
      </c>
      <c r="X20" s="186">
        <f>IF(COUNT(X8:X11,X13:X16)=0,"",VLOOKUP(MAX(V8:V16),V8:X16,3,FALSE))</f>
        <v>352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29.05</v>
      </c>
      <c r="T23" s="44">
        <f>IF(COUNT(AD8:AD11,AD13:AD16)=0,"",MIN(AD8:AD16))</f>
        <v>28.97</v>
      </c>
      <c r="U23" s="44">
        <f>IF(COUNT(AD8:AD11,AD13:AD16)=0,"",AVERAGE(AD8:AD16))</f>
        <v>29.012499999999999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8.0000000000001847E-2</v>
      </c>
      <c r="X24" s="119">
        <f>IF(COUNT(E8:E11,E13:E16)=0,"",E20-G20)</f>
        <v>4.2000000000000011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I14" sqref="I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163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80</v>
      </c>
      <c r="D9" s="169">
        <v>12</v>
      </c>
      <c r="E9" s="180">
        <v>-10.6</v>
      </c>
      <c r="F9" s="180">
        <v>-19.399999999999999</v>
      </c>
      <c r="G9" s="302">
        <v>-8.4</v>
      </c>
      <c r="H9" s="302">
        <v>-11.7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19</v>
      </c>
      <c r="T9" s="169">
        <v>170</v>
      </c>
      <c r="U9" s="169">
        <v>1515</v>
      </c>
      <c r="V9" s="310"/>
      <c r="W9" s="310"/>
      <c r="X9" s="310"/>
      <c r="Y9" s="169"/>
      <c r="Z9" s="169"/>
      <c r="AA9" s="180"/>
      <c r="AB9" s="180"/>
      <c r="AC9" s="180"/>
      <c r="AD9" s="271">
        <v>28.96</v>
      </c>
      <c r="AE9" s="337">
        <v>976.9</v>
      </c>
      <c r="AF9" s="351" t="s">
        <v>239</v>
      </c>
      <c r="AG9" s="348">
        <v>981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70</v>
      </c>
      <c r="D11" s="170">
        <v>18</v>
      </c>
      <c r="E11" s="181">
        <v>-13.3</v>
      </c>
      <c r="F11" s="181">
        <v>-19.2</v>
      </c>
      <c r="G11" s="302">
        <v>-9.1</v>
      </c>
      <c r="H11" s="302">
        <v>-13.3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21</v>
      </c>
      <c r="T11" s="170">
        <v>70</v>
      </c>
      <c r="U11" s="170">
        <v>2354</v>
      </c>
      <c r="V11" s="310">
        <v>26</v>
      </c>
      <c r="W11" s="310">
        <v>70</v>
      </c>
      <c r="X11" s="310">
        <v>2352</v>
      </c>
      <c r="Y11" s="170"/>
      <c r="Z11" s="170"/>
      <c r="AA11" s="181"/>
      <c r="AB11" s="181"/>
      <c r="AC11" s="181"/>
      <c r="AD11" s="272">
        <v>28.93</v>
      </c>
      <c r="AE11" s="339">
        <v>976</v>
      </c>
      <c r="AF11" s="340" t="s">
        <v>238</v>
      </c>
      <c r="AG11" s="349">
        <v>980.2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-8.4</v>
      </c>
      <c r="H12" s="299">
        <f>IF(COUNT(H8:H11)=0,"",MIN(H8:H11))</f>
        <v>-13.3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4</v>
      </c>
      <c r="E14" s="180">
        <v>-7.1</v>
      </c>
      <c r="F14" s="180">
        <v>-21.4</v>
      </c>
      <c r="G14" s="302">
        <v>-6.3</v>
      </c>
      <c r="H14" s="302">
        <v>-13.3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24</v>
      </c>
      <c r="T14" s="169">
        <v>70</v>
      </c>
      <c r="U14" s="169">
        <v>10</v>
      </c>
      <c r="V14" s="310">
        <v>27</v>
      </c>
      <c r="W14" s="310">
        <v>60</v>
      </c>
      <c r="X14" s="310">
        <v>8</v>
      </c>
      <c r="Y14" s="169"/>
      <c r="Z14" s="169"/>
      <c r="AA14" s="180"/>
      <c r="AB14" s="180"/>
      <c r="AC14" s="180"/>
      <c r="AD14" s="271">
        <v>28.89</v>
      </c>
      <c r="AE14" s="337">
        <v>974.5</v>
      </c>
      <c r="AF14" s="338" t="s">
        <v>210</v>
      </c>
      <c r="AG14" s="348">
        <v>978.7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-9.4</v>
      </c>
      <c r="F16" s="181">
        <v>-21.7</v>
      </c>
      <c r="G16" s="302">
        <v>-6.4</v>
      </c>
      <c r="H16" s="302">
        <v>-11.9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9</v>
      </c>
      <c r="T16" s="170">
        <v>90</v>
      </c>
      <c r="U16" s="170">
        <v>828</v>
      </c>
      <c r="V16" s="310">
        <v>11</v>
      </c>
      <c r="W16" s="310">
        <v>100</v>
      </c>
      <c r="X16" s="310">
        <v>836</v>
      </c>
      <c r="Y16" s="170"/>
      <c r="Z16" s="170"/>
      <c r="AA16" s="181"/>
      <c r="AB16" s="181"/>
      <c r="AC16" s="181"/>
      <c r="AD16" s="272">
        <v>28.83</v>
      </c>
      <c r="AE16" s="339">
        <v>972.6</v>
      </c>
      <c r="AF16" s="340" t="s">
        <v>228</v>
      </c>
      <c r="AG16" s="349">
        <v>976.9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-6.3</v>
      </c>
      <c r="H17" s="300">
        <f>IF(COUNT(H13:H16)=0,"",MIN(H13:H16))</f>
        <v>-13.3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IF(COUNT(C8:C11,C13:C16)=0,"",'Winds-Day'!AC25)</f>
        <v>73.997556062897246</v>
      </c>
      <c r="D20" s="48">
        <f>IF(COUNT(D8:D11,D13:D16)=0,"",SUM(D8:D11,D13:D16)/COUNT(D8:D11,D13:D16))</f>
        <v>8.5</v>
      </c>
      <c r="E20" s="329">
        <f>IF((COUNT(G12,G17))=0,"",(MAX(G12,G17)))</f>
        <v>-6.3</v>
      </c>
      <c r="F20" s="301">
        <f>E20</f>
        <v>-6.3</v>
      </c>
      <c r="G20" s="293">
        <f>IF((COUNT(H12,H17))=0,"",(MIN(H12,H17)))</f>
        <v>-13.3</v>
      </c>
      <c r="H20" s="59">
        <f>IF((COUNT(E20:G20))=0,"",(AVERAGE(E20:G20)))</f>
        <v>-8.6333333333333329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-26</v>
      </c>
      <c r="N20" s="184">
        <f>M20*9/5+32</f>
        <v>-14.799999999999997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24</v>
      </c>
      <c r="U20" s="48">
        <f>IF(COUNT(U8:U11,U13:U16)=0,"",VLOOKUP(MAX(S8:S16),S8:U16,3,FALSE))</f>
        <v>10</v>
      </c>
      <c r="V20" s="67">
        <f>IF(COUNT(W8:W11,W13:W16)=0,"",VLOOKUP(MAX(V8:V16),V8:X16,2,FALSE))</f>
        <v>60</v>
      </c>
      <c r="W20" s="68">
        <f>IF(COUNT(V8:V11,V13:V16)=0,"",MAX(V8:V11,V13:V16))</f>
        <v>27</v>
      </c>
      <c r="X20" s="186">
        <f>IF(COUNT(X8:X11,X13:X16)=0,"",VLOOKUP(MAX(V8:V16),V8:X16,3,FALSE))</f>
        <v>8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28.96</v>
      </c>
      <c r="T23" s="44">
        <f>IF(COUNT(AD8:AD11,AD13:AD16)=0,"",MIN(AD8:AD16))</f>
        <v>28.83</v>
      </c>
      <c r="U23" s="44">
        <f>IF(COUNT(AD8:AD11,AD13:AD16)=0,"",AVERAGE(AD8:AD16))</f>
        <v>28.9025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0.13000000000000256</v>
      </c>
      <c r="X24" s="119">
        <f>IF(COUNT(E8:E11,E13:E16)=0,"",E20-G20)</f>
        <v>7.0000000000000009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N23" sqref="N23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164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350</v>
      </c>
      <c r="D9" s="169">
        <v>10</v>
      </c>
      <c r="E9" s="180">
        <v>-9.6</v>
      </c>
      <c r="F9" s="180">
        <v>-12.8</v>
      </c>
      <c r="G9" s="302">
        <v>-9.1</v>
      </c>
      <c r="H9" s="302">
        <v>-9.9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12</v>
      </c>
      <c r="T9" s="169">
        <v>350</v>
      </c>
      <c r="U9" s="169">
        <v>1544</v>
      </c>
      <c r="V9" s="310"/>
      <c r="W9" s="310"/>
      <c r="X9" s="310"/>
      <c r="Y9" s="169"/>
      <c r="Z9" s="169"/>
      <c r="AA9" s="180"/>
      <c r="AB9" s="180"/>
      <c r="AC9" s="180"/>
      <c r="AD9" s="271">
        <v>28.76</v>
      </c>
      <c r="AE9" s="337">
        <v>970.3</v>
      </c>
      <c r="AF9" s="351" t="s">
        <v>240</v>
      </c>
      <c r="AG9" s="348">
        <v>974.5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110</v>
      </c>
      <c r="D11" s="170">
        <v>10</v>
      </c>
      <c r="E11" s="181">
        <v>-11.7</v>
      </c>
      <c r="F11" s="181">
        <v>-17.8</v>
      </c>
      <c r="G11" s="302">
        <v>-8.8000000000000007</v>
      </c>
      <c r="H11" s="302">
        <v>-11.8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11</v>
      </c>
      <c r="T11" s="170">
        <v>110</v>
      </c>
      <c r="U11" s="170">
        <v>2350</v>
      </c>
      <c r="V11" s="310"/>
      <c r="W11" s="310"/>
      <c r="X11" s="310"/>
      <c r="Y11" s="170"/>
      <c r="Z11" s="170"/>
      <c r="AA11" s="181"/>
      <c r="AB11" s="181"/>
      <c r="AC11" s="181"/>
      <c r="AD11" s="272">
        <v>28.76</v>
      </c>
      <c r="AE11" s="339">
        <v>970.2</v>
      </c>
      <c r="AF11" s="340" t="s">
        <v>237</v>
      </c>
      <c r="AG11" s="349">
        <v>974.4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-8.8000000000000007</v>
      </c>
      <c r="H12" s="299">
        <f>IF(COUNT(H8:H11)=0,"",MIN(H8:H11))</f>
        <v>-11.8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40</v>
      </c>
      <c r="D14" s="169">
        <v>7</v>
      </c>
      <c r="E14" s="180">
        <v>-9</v>
      </c>
      <c r="F14" s="180">
        <v>-18.2</v>
      </c>
      <c r="G14" s="302">
        <v>-8.9</v>
      </c>
      <c r="H14" s="302">
        <v>-11.7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13</v>
      </c>
      <c r="T14" s="169">
        <v>70</v>
      </c>
      <c r="U14" s="169">
        <v>249</v>
      </c>
      <c r="V14" s="310">
        <v>16</v>
      </c>
      <c r="W14" s="310">
        <v>60</v>
      </c>
      <c r="X14" s="310">
        <v>241</v>
      </c>
      <c r="Y14" s="169"/>
      <c r="Z14" s="169"/>
      <c r="AA14" s="180"/>
      <c r="AB14" s="180"/>
      <c r="AC14" s="180"/>
      <c r="AD14" s="271">
        <v>28.76</v>
      </c>
      <c r="AE14" s="337">
        <v>970.1</v>
      </c>
      <c r="AF14" s="338" t="s">
        <v>218</v>
      </c>
      <c r="AG14" s="348">
        <v>974.3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-9.9</v>
      </c>
      <c r="F16" s="181">
        <v>-15.9</v>
      </c>
      <c r="G16" s="302">
        <v>-6.9</v>
      </c>
      <c r="H16" s="302">
        <v>-9.9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5</v>
      </c>
      <c r="T16" s="170">
        <v>320</v>
      </c>
      <c r="U16" s="170">
        <v>958</v>
      </c>
      <c r="V16" s="310">
        <v>6</v>
      </c>
      <c r="W16" s="310">
        <v>330</v>
      </c>
      <c r="X16" s="310">
        <v>613</v>
      </c>
      <c r="Y16" s="170"/>
      <c r="Z16" s="170"/>
      <c r="AA16" s="181"/>
      <c r="AB16" s="181"/>
      <c r="AC16" s="181"/>
      <c r="AD16" s="272">
        <v>28.78</v>
      </c>
      <c r="AE16" s="339">
        <v>971</v>
      </c>
      <c r="AF16" s="340" t="s">
        <v>195</v>
      </c>
      <c r="AG16" s="349">
        <v>975.3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-6.9</v>
      </c>
      <c r="H17" s="300">
        <f>IF(COUNT(H13:H16)=0,"",MIN(H13:H16))</f>
        <v>-11.7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IF(COUNT(C8:C11,C13:C16)=0,"",'Winds-Day'!AE25)</f>
        <v>45.884529342424592</v>
      </c>
      <c r="D20" s="48">
        <f>IF(COUNT(D8:D11,D13:D16)=0,"",SUM(D8:D11,D13:D16)/COUNT(D8:D11,D13:D16))</f>
        <v>6.75</v>
      </c>
      <c r="E20" s="329">
        <f>IF((COUNT(G12,G17))=0,"",(MAX(G12,G17)))</f>
        <v>-6.9</v>
      </c>
      <c r="F20" s="301">
        <f>E20</f>
        <v>-6.9</v>
      </c>
      <c r="G20" s="293">
        <f>IF((COUNT(H12,H17))=0,"",(MIN(H12,H17)))</f>
        <v>-11.8</v>
      </c>
      <c r="H20" s="59">
        <f>IF((COUNT(E20:G20))=0,"",(AVERAGE(E20:G20)))</f>
        <v>-8.5333333333333332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-21</v>
      </c>
      <c r="N20" s="184">
        <f>M20*9/5+32</f>
        <v>-5.7999999999999972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13</v>
      </c>
      <c r="U20" s="48">
        <f>IF(COUNT(U8:U11,U13:U16)=0,"",VLOOKUP(MAX(S8:S16),S8:U16,3,FALSE))</f>
        <v>249</v>
      </c>
      <c r="V20" s="67">
        <f>IF(COUNT(W8:W11,W13:W16)=0,"",VLOOKUP(MAX(V8:V16),V8:X16,2,FALSE))</f>
        <v>60</v>
      </c>
      <c r="W20" s="68">
        <f>IF(COUNT(V8:V11,V13:V16)=0,"",MAX(V8:V11,V13:V16))</f>
        <v>16</v>
      </c>
      <c r="X20" s="186">
        <f>IF(COUNT(X8:X11,X13:X16)=0,"",VLOOKUP(MAX(V8:V16),V8:X16,3,FALSE))</f>
        <v>241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28.78</v>
      </c>
      <c r="T23" s="44">
        <f>IF(COUNT(AD8:AD11,AD13:AD16)=0,"",MIN(AD8:AD16))</f>
        <v>28.76</v>
      </c>
      <c r="U23" s="44">
        <f>IF(COUNT(AD8:AD11,AD13:AD16)=0,"",AVERAGE(AD8:AD16))</f>
        <v>28.765000000000001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1.9999999999999574E-2</v>
      </c>
      <c r="X24" s="119">
        <f>IF(COUNT(E8:E11,E13:E16)=0,"",E20-G20)</f>
        <v>4.9000000000000004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M20" sqref="M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165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310</v>
      </c>
      <c r="D9" s="169">
        <v>5</v>
      </c>
      <c r="E9" s="180">
        <v>-9.5</v>
      </c>
      <c r="F9" s="180">
        <v>-16.5</v>
      </c>
      <c r="G9" s="302">
        <v>-9.5</v>
      </c>
      <c r="H9" s="302">
        <v>-12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7</v>
      </c>
      <c r="T9" s="169">
        <v>330</v>
      </c>
      <c r="U9" s="169">
        <v>1705</v>
      </c>
      <c r="V9" s="310"/>
      <c r="W9" s="310"/>
      <c r="X9" s="310"/>
      <c r="Y9" s="169"/>
      <c r="Z9" s="169"/>
      <c r="AA9" s="180"/>
      <c r="AB9" s="180"/>
      <c r="AC9" s="180"/>
      <c r="AD9" s="271">
        <v>28.8</v>
      </c>
      <c r="AE9" s="337">
        <v>971.6</v>
      </c>
      <c r="AF9" s="351" t="s">
        <v>241</v>
      </c>
      <c r="AG9" s="348">
        <v>975.8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5</v>
      </c>
      <c r="E11" s="181">
        <v>-8.6</v>
      </c>
      <c r="F11" s="181">
        <v>-15.3</v>
      </c>
      <c r="G11" s="302">
        <v>-7.8</v>
      </c>
      <c r="H11" s="302">
        <v>-11.3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8</v>
      </c>
      <c r="T11" s="170">
        <v>320</v>
      </c>
      <c r="U11" s="170">
        <v>2307</v>
      </c>
      <c r="V11" s="310">
        <v>10</v>
      </c>
      <c r="W11" s="310">
        <v>330</v>
      </c>
      <c r="X11" s="310">
        <v>2305</v>
      </c>
      <c r="Y11" s="170"/>
      <c r="Z11" s="170"/>
      <c r="AA11" s="181"/>
      <c r="AB11" s="181"/>
      <c r="AC11" s="181"/>
      <c r="AD11" s="272">
        <v>28.83</v>
      </c>
      <c r="AE11" s="339">
        <v>972.7</v>
      </c>
      <c r="AF11" s="340" t="s">
        <v>198</v>
      </c>
      <c r="AG11" s="349">
        <v>976.9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-7.8</v>
      </c>
      <c r="H12" s="299">
        <f>IF(COUNT(H8:H11)=0,"",MIN(H8:H11))</f>
        <v>-12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260</v>
      </c>
      <c r="D14" s="169">
        <v>3</v>
      </c>
      <c r="E14" s="180">
        <v>-7.3</v>
      </c>
      <c r="F14" s="180">
        <v>-13.7</v>
      </c>
      <c r="G14" s="302">
        <v>-5.6</v>
      </c>
      <c r="H14" s="302">
        <v>-9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7</v>
      </c>
      <c r="T14" s="169">
        <v>320</v>
      </c>
      <c r="U14" s="169">
        <v>44</v>
      </c>
      <c r="V14" s="310">
        <v>10</v>
      </c>
      <c r="W14" s="310">
        <v>330</v>
      </c>
      <c r="X14" s="310">
        <v>23</v>
      </c>
      <c r="Y14" s="169"/>
      <c r="Z14" s="169"/>
      <c r="AA14" s="180"/>
      <c r="AB14" s="180"/>
      <c r="AC14" s="180"/>
      <c r="AD14" s="271">
        <v>28.84</v>
      </c>
      <c r="AE14" s="337">
        <v>972.9</v>
      </c>
      <c r="AF14" s="338" t="s">
        <v>242</v>
      </c>
      <c r="AG14" s="348">
        <v>977.1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310</v>
      </c>
      <c r="D16" s="170">
        <v>4</v>
      </c>
      <c r="E16" s="181">
        <v>-8.1999999999999993</v>
      </c>
      <c r="F16" s="181">
        <v>-15.9</v>
      </c>
      <c r="G16" s="302">
        <v>-5.5</v>
      </c>
      <c r="H16" s="302">
        <v>-8.4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10</v>
      </c>
      <c r="T16" s="170">
        <v>350</v>
      </c>
      <c r="U16" s="170">
        <v>919</v>
      </c>
      <c r="V16" s="310">
        <v>10</v>
      </c>
      <c r="W16" s="310">
        <v>350</v>
      </c>
      <c r="X16" s="310">
        <v>920</v>
      </c>
      <c r="Y16" s="170"/>
      <c r="Z16" s="170"/>
      <c r="AA16" s="181"/>
      <c r="AB16" s="181"/>
      <c r="AC16" s="181"/>
      <c r="AD16" s="272">
        <v>28.86</v>
      </c>
      <c r="AE16" s="339">
        <v>973.7</v>
      </c>
      <c r="AF16" s="340" t="s">
        <v>200</v>
      </c>
      <c r="AG16" s="349">
        <v>977.9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-5.5</v>
      </c>
      <c r="H17" s="300">
        <f>IF(COUNT(H13:H16)=0,"",MIN(H13:H16))</f>
        <v>-9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IF(COUNT(C8:C11,C13:C16)=0,"",'Winds-Day'!AG25)</f>
        <v>298.1242681227917</v>
      </c>
      <c r="D20" s="48">
        <f>IF(COUNT(D8:D11,D13:D16)=0,"",SUM(D8:D11,D13:D16)/COUNT(D8:D11,D13:D16))</f>
        <v>4.25</v>
      </c>
      <c r="E20" s="329">
        <f>IF((COUNT(G12,G17))=0,"",(MAX(G12,G17)))</f>
        <v>-5.5</v>
      </c>
      <c r="F20" s="301">
        <f>E20</f>
        <v>-5.5</v>
      </c>
      <c r="G20" s="293">
        <f>IF((COUNT(H12,H17))=0,"",(MIN(H12,H17)))</f>
        <v>-12</v>
      </c>
      <c r="H20" s="59">
        <f>IF((COUNT(E20:G20))=0,"",(AVERAGE(E20:G20)))</f>
        <v>-7.666666666666667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-16</v>
      </c>
      <c r="N20" s="184">
        <f>M20*9/5+32</f>
        <v>3.1999999999999993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350</v>
      </c>
      <c r="T20" s="45">
        <f>IF(COUNT(S8:S11,S13:S16)=0,"",MAX(S8:S11,S13:S16))</f>
        <v>10</v>
      </c>
      <c r="U20" s="48">
        <f>IF(COUNT(U8:U11,U13:U16)=0,"",VLOOKUP(MAX(S8:S16),S8:U16,3,FALSE))</f>
        <v>919</v>
      </c>
      <c r="V20" s="67">
        <f>IF(COUNT(W8:W11,W13:W16)=0,"",VLOOKUP(MAX(V8:V16),V8:X16,2,FALSE))</f>
        <v>330</v>
      </c>
      <c r="W20" s="68">
        <f>IF(COUNT(V8:V11,V13:V16)=0,"",MAX(V8:V11,V13:V16))</f>
        <v>10</v>
      </c>
      <c r="X20" s="186">
        <f>IF(COUNT(X8:X11,X13:X16)=0,"",VLOOKUP(MAX(V8:V16),V8:X16,3,FALSE))</f>
        <v>2305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28.86</v>
      </c>
      <c r="T23" s="44">
        <f>IF(COUNT(AD8:AD11,AD13:AD16)=0,"",MIN(AD8:AD16))</f>
        <v>28.8</v>
      </c>
      <c r="U23" s="44">
        <f>IF(COUNT(AD8:AD11,AD13:AD16)=0,"",AVERAGE(AD8:AD16))</f>
        <v>28.8325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5.9999999999998721E-2</v>
      </c>
      <c r="X24" s="119">
        <f>IF(COUNT(E8:E11,E13:E16)=0,"",E20-G20)</f>
        <v>6.5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D14" sqref="D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166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150</v>
      </c>
      <c r="D9" s="169">
        <v>10</v>
      </c>
      <c r="E9" s="180">
        <v>-7.9</v>
      </c>
      <c r="F9" s="180">
        <v>-15.7</v>
      </c>
      <c r="G9" s="302">
        <v>-6.7</v>
      </c>
      <c r="H9" s="302">
        <v>-8.6999999999999993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14</v>
      </c>
      <c r="T9" s="169">
        <v>170</v>
      </c>
      <c r="U9" s="169">
        <v>1756</v>
      </c>
      <c r="V9" s="310"/>
      <c r="W9" s="310"/>
      <c r="X9" s="310"/>
      <c r="Y9" s="169"/>
      <c r="Z9" s="169"/>
      <c r="AA9" s="180"/>
      <c r="AB9" s="180"/>
      <c r="AC9" s="180"/>
      <c r="AD9" s="271">
        <v>28.88</v>
      </c>
      <c r="AE9" s="337">
        <v>974.4</v>
      </c>
      <c r="AF9" s="351" t="s">
        <v>226</v>
      </c>
      <c r="AG9" s="348">
        <v>978.5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170</v>
      </c>
      <c r="D11" s="170">
        <v>13</v>
      </c>
      <c r="E11" s="181">
        <v>-5.0999999999999996</v>
      </c>
      <c r="F11" s="181">
        <v>-13.9</v>
      </c>
      <c r="G11" s="302">
        <v>-4.0999999999999996</v>
      </c>
      <c r="H11" s="302">
        <v>-7.9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19</v>
      </c>
      <c r="T11" s="170">
        <v>190</v>
      </c>
      <c r="U11" s="170">
        <v>2143</v>
      </c>
      <c r="V11" s="310">
        <v>25</v>
      </c>
      <c r="W11" s="310">
        <v>180</v>
      </c>
      <c r="X11" s="310">
        <v>2142</v>
      </c>
      <c r="Y11" s="170"/>
      <c r="Z11" s="170"/>
      <c r="AA11" s="181"/>
      <c r="AB11" s="181"/>
      <c r="AC11" s="181"/>
      <c r="AD11" s="272">
        <v>28.92</v>
      </c>
      <c r="AE11" s="339">
        <v>975.6</v>
      </c>
      <c r="AF11" s="340" t="s">
        <v>243</v>
      </c>
      <c r="AG11" s="349">
        <v>979.7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-4.0999999999999996</v>
      </c>
      <c r="H12" s="299">
        <f>IF(COUNT(H8:H11)=0,"",MIN(H8:H11))</f>
        <v>-8.6999999999999993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160</v>
      </c>
      <c r="D14" s="169">
        <v>15</v>
      </c>
      <c r="E14" s="180">
        <v>-6.5</v>
      </c>
      <c r="F14" s="180">
        <v>-14.7</v>
      </c>
      <c r="G14" s="302">
        <v>-4.0999999999999996</v>
      </c>
      <c r="H14" s="302">
        <v>-6.7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21</v>
      </c>
      <c r="T14" s="169">
        <v>170</v>
      </c>
      <c r="U14" s="169">
        <v>412</v>
      </c>
      <c r="V14" s="310">
        <v>34</v>
      </c>
      <c r="W14" s="310">
        <v>200</v>
      </c>
      <c r="X14" s="310">
        <v>407</v>
      </c>
      <c r="Y14" s="169"/>
      <c r="Z14" s="169"/>
      <c r="AA14" s="180"/>
      <c r="AB14" s="180"/>
      <c r="AC14" s="180"/>
      <c r="AD14" s="271">
        <v>28.93</v>
      </c>
      <c r="AE14" s="337">
        <v>976.2</v>
      </c>
      <c r="AF14" s="338" t="s">
        <v>244</v>
      </c>
      <c r="AG14" s="348">
        <v>980.2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110</v>
      </c>
      <c r="D16" s="170">
        <v>11</v>
      </c>
      <c r="E16" s="181">
        <v>-7.3</v>
      </c>
      <c r="F16" s="181">
        <v>-17.5</v>
      </c>
      <c r="G16" s="302">
        <v>-6.2</v>
      </c>
      <c r="H16" s="302">
        <v>-7.7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23</v>
      </c>
      <c r="T16" s="170">
        <v>150</v>
      </c>
      <c r="U16" s="170">
        <v>706</v>
      </c>
      <c r="V16" s="310">
        <v>30</v>
      </c>
      <c r="W16" s="310">
        <v>130</v>
      </c>
      <c r="X16" s="310">
        <v>701</v>
      </c>
      <c r="Y16" s="170"/>
      <c r="Z16" s="170"/>
      <c r="AA16" s="181"/>
      <c r="AB16" s="181"/>
      <c r="AC16" s="181"/>
      <c r="AD16" s="272">
        <v>28.97</v>
      </c>
      <c r="AE16" s="339">
        <v>977.3</v>
      </c>
      <c r="AF16" s="340" t="s">
        <v>223</v>
      </c>
      <c r="AG16" s="349">
        <v>981.5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-4.0999999999999996</v>
      </c>
      <c r="H17" s="300">
        <f>IF(COUNT(H13:H16)=0,"",MIN(H13:H16))</f>
        <v>-7.7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IF(COUNT(C8:C11,C13:C16)=0,"",'Winds-Day'!AI25)</f>
        <v>149.97517244318519</v>
      </c>
      <c r="D20" s="48">
        <f>IF(COUNT(D8:D11,D13:D16)=0,"",SUM(D8:D11,D13:D16)/COUNT(D8:D11,D13:D16))</f>
        <v>12.25</v>
      </c>
      <c r="E20" s="329">
        <f>IF((COUNT(G12,G17))=0,"",(MAX(G12,G17)))</f>
        <v>-4.0999999999999996</v>
      </c>
      <c r="F20" s="301">
        <f>E20</f>
        <v>-4.0999999999999996</v>
      </c>
      <c r="G20" s="293">
        <f>IF((COUNT(H12,H17))=0,"",(MIN(H12,H17)))</f>
        <v>-8.6999999999999993</v>
      </c>
      <c r="H20" s="59">
        <f>IF((COUNT(E20:G20))=0,"",(AVERAGE(E20:G20)))</f>
        <v>-5.6333333333333329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-19</v>
      </c>
      <c r="N20" s="184">
        <f>M20*9/5+32</f>
        <v>-2.2000000000000028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23</v>
      </c>
      <c r="U20" s="48">
        <f>IF(COUNT(U8:U11,U13:U16)=0,"",VLOOKUP(MAX(S8:S16),S8:U16,3,FALSE))</f>
        <v>706</v>
      </c>
      <c r="V20" s="67">
        <f>IF(COUNT(W8:W11,W13:W16)=0,"",VLOOKUP(MAX(V8:V16),V8:X16,2,FALSE))</f>
        <v>200</v>
      </c>
      <c r="W20" s="68">
        <f>IF(COUNT(V8:V11,V13:V16)=0,"",MAX(V8:V11,V13:V16))</f>
        <v>34</v>
      </c>
      <c r="X20" s="186">
        <f>IF(COUNT(X8:X11,X13:X16)=0,"",VLOOKUP(MAX(V8:V16),V8:X16,3,FALSE))</f>
        <v>407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28.97</v>
      </c>
      <c r="T23" s="44">
        <f>IF(COUNT(AD8:AD11,AD13:AD16)=0,"",MIN(AD8:AD16))</f>
        <v>28.88</v>
      </c>
      <c r="U23" s="44">
        <f>IF(COUNT(AD8:AD11,AD13:AD16)=0,"",AVERAGE(AD8:AD16))</f>
        <v>28.924999999999997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8.9999999999999858E-2</v>
      </c>
      <c r="X24" s="119">
        <f>IF(COUNT(E8:E11,E13:E16)=0,"",E20-G20)</f>
        <v>4.5999999999999996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U16" sqref="U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167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50</v>
      </c>
      <c r="D9" s="169">
        <v>9</v>
      </c>
      <c r="E9" s="180">
        <v>-5.7</v>
      </c>
      <c r="F9" s="180">
        <v>-18.8</v>
      </c>
      <c r="G9" s="302">
        <v>-5.5</v>
      </c>
      <c r="H9" s="302">
        <v>-8.4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20</v>
      </c>
      <c r="T9" s="169">
        <v>60</v>
      </c>
      <c r="U9" s="169">
        <v>1527</v>
      </c>
      <c r="V9" s="310">
        <v>25</v>
      </c>
      <c r="W9" s="310">
        <v>70</v>
      </c>
      <c r="X9" s="310">
        <v>1437</v>
      </c>
      <c r="Y9" s="169"/>
      <c r="Z9" s="169"/>
      <c r="AA9" s="180"/>
      <c r="AB9" s="180"/>
      <c r="AC9" s="180"/>
      <c r="AD9" s="271">
        <v>28.97</v>
      </c>
      <c r="AE9" s="337">
        <v>977.4</v>
      </c>
      <c r="AF9" s="351" t="s">
        <v>232</v>
      </c>
      <c r="AG9" s="348">
        <v>981.6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130</v>
      </c>
      <c r="D11" s="170">
        <v>12</v>
      </c>
      <c r="E11" s="181">
        <v>-5.6</v>
      </c>
      <c r="F11" s="181">
        <v>-18.2</v>
      </c>
      <c r="G11" s="302">
        <v>-3.6</v>
      </c>
      <c r="H11" s="302">
        <v>-5.8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15</v>
      </c>
      <c r="T11" s="170">
        <v>150</v>
      </c>
      <c r="U11" s="170">
        <v>2313</v>
      </c>
      <c r="V11" s="310">
        <v>23</v>
      </c>
      <c r="W11" s="310">
        <v>160</v>
      </c>
      <c r="X11" s="310">
        <v>2349</v>
      </c>
      <c r="Y11" s="170"/>
      <c r="Z11" s="170"/>
      <c r="AA11" s="181"/>
      <c r="AB11" s="181"/>
      <c r="AC11" s="181"/>
      <c r="AD11" s="272">
        <v>28.99</v>
      </c>
      <c r="AE11" s="339">
        <v>977.9</v>
      </c>
      <c r="AF11" s="340" t="s">
        <v>245</v>
      </c>
      <c r="AG11" s="349">
        <v>982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-3.6</v>
      </c>
      <c r="H12" s="299">
        <f>IF(COUNT(H8:H11)=0,"",MIN(H8:H11))</f>
        <v>-8.4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160</v>
      </c>
      <c r="D14" s="169">
        <v>10</v>
      </c>
      <c r="E14" s="180">
        <v>-5.7</v>
      </c>
      <c r="F14" s="180">
        <v>-17</v>
      </c>
      <c r="G14" s="302">
        <v>-5.2</v>
      </c>
      <c r="H14" s="302">
        <v>-6.4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19</v>
      </c>
      <c r="T14" s="169">
        <v>150</v>
      </c>
      <c r="U14" s="169">
        <v>157</v>
      </c>
      <c r="V14" s="310">
        <v>27</v>
      </c>
      <c r="W14" s="310">
        <v>140</v>
      </c>
      <c r="X14" s="310">
        <v>427</v>
      </c>
      <c r="Y14" s="169"/>
      <c r="Z14" s="169"/>
      <c r="AA14" s="180"/>
      <c r="AB14" s="180"/>
      <c r="AC14" s="180"/>
      <c r="AD14" s="271">
        <v>28.97</v>
      </c>
      <c r="AE14" s="337">
        <v>977.2</v>
      </c>
      <c r="AF14" s="338" t="s">
        <v>210</v>
      </c>
      <c r="AG14" s="348">
        <v>981.4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80</v>
      </c>
      <c r="D16" s="170">
        <v>12</v>
      </c>
      <c r="E16" s="181">
        <v>-7.8</v>
      </c>
      <c r="F16" s="181">
        <v>-20.6</v>
      </c>
      <c r="G16" s="302">
        <v>-4.7</v>
      </c>
      <c r="H16" s="302">
        <v>-8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16</v>
      </c>
      <c r="T16" s="170">
        <v>70</v>
      </c>
      <c r="U16" s="170">
        <v>949</v>
      </c>
      <c r="V16" s="310">
        <v>21</v>
      </c>
      <c r="W16" s="310">
        <v>70</v>
      </c>
      <c r="X16" s="310">
        <v>1124</v>
      </c>
      <c r="Y16" s="170"/>
      <c r="Z16" s="170"/>
      <c r="AA16" s="181"/>
      <c r="AB16" s="181"/>
      <c r="AC16" s="181"/>
      <c r="AD16" s="272">
        <v>28.94</v>
      </c>
      <c r="AE16" s="339">
        <v>976.4</v>
      </c>
      <c r="AF16" s="340" t="s">
        <v>246</v>
      </c>
      <c r="AG16" s="349">
        <v>980.6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-4.7</v>
      </c>
      <c r="H17" s="300">
        <f>IF(COUNT(H13:H16)=0,"",MIN(H13:H16))</f>
        <v>-8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IF(COUNT(C8:C11,C13:C16)=0,"",'Winds-Day'!AK25)</f>
        <v>106.437214714208</v>
      </c>
      <c r="D20" s="48">
        <f>IF(COUNT(D8:D11,D13:D16)=0,"",SUM(D8:D11,D13:D16)/COUNT(D8:D11,D13:D16))</f>
        <v>10.75</v>
      </c>
      <c r="E20" s="329">
        <f>IF((COUNT(G12,G17))=0,"",(MAX(G12,G17)))</f>
        <v>-3.6</v>
      </c>
      <c r="F20" s="301">
        <f>E20</f>
        <v>-3.6</v>
      </c>
      <c r="G20" s="293">
        <f>IF((COUNT(H12,H17))=0,"",(MIN(H12,H17)))</f>
        <v>-8.4</v>
      </c>
      <c r="H20" s="59">
        <f>IF((COUNT(E20:G20))=0,"",(AVERAGE(E20:G20)))</f>
        <v>-5.2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-19</v>
      </c>
      <c r="N20" s="184">
        <f>M20*9/5+32</f>
        <v>-2.2000000000000028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20</v>
      </c>
      <c r="U20" s="48">
        <f>IF(COUNT(U8:U11,U13:U16)=0,"",VLOOKUP(MAX(S8:S16),S8:U16,3,FALSE))</f>
        <v>1527</v>
      </c>
      <c r="V20" s="67">
        <f>IF(COUNT(W8:W11,W13:W16)=0,"",VLOOKUP(MAX(V8:V16),V8:X16,2,FALSE))</f>
        <v>140</v>
      </c>
      <c r="W20" s="68">
        <f>IF(COUNT(V8:V11,V13:V16)=0,"",MAX(V8:V11,V13:V16))</f>
        <v>27</v>
      </c>
      <c r="X20" s="186">
        <f>IF(COUNT(X8:X11,X13:X16)=0,"",VLOOKUP(MAX(V8:V16),V8:X16,3,FALSE))</f>
        <v>427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28.99</v>
      </c>
      <c r="T23" s="44">
        <f>IF(COUNT(AD8:AD11,AD13:AD16)=0,"",MIN(AD8:AD16))</f>
        <v>28.94</v>
      </c>
      <c r="U23" s="44">
        <f>IF(COUNT(AD8:AD11,AD13:AD16)=0,"",AVERAGE(AD8:AD16))</f>
        <v>28.967499999999998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4.9999999999997158E-2</v>
      </c>
      <c r="X24" s="119">
        <f>IF(COUNT(E8:E11,E13:E16)=0,"",E20-G20)</f>
        <v>4.8000000000000007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R6:R7"/>
    <mergeCell ref="S6:U6"/>
    <mergeCell ref="V6:X6"/>
    <mergeCell ref="AA6:AC6"/>
    <mergeCell ref="G6:H6"/>
    <mergeCell ref="I6:K6"/>
    <mergeCell ref="Y6:Y7"/>
    <mergeCell ref="C6:D6"/>
    <mergeCell ref="L6:Q6"/>
    <mergeCell ref="C12:E12"/>
    <mergeCell ref="C17:E17"/>
    <mergeCell ref="C18:D18"/>
    <mergeCell ref="E18:E19"/>
    <mergeCell ref="G18:G19"/>
    <mergeCell ref="F6:F7"/>
    <mergeCell ref="H18:H19"/>
    <mergeCell ref="I18:L18"/>
    <mergeCell ref="V21:V23"/>
    <mergeCell ref="W21:W23"/>
    <mergeCell ref="X21:X23"/>
    <mergeCell ref="O18:Q18"/>
    <mergeCell ref="R18:R19"/>
    <mergeCell ref="S18:U18"/>
    <mergeCell ref="V18:X18"/>
    <mergeCell ref="S21:U21"/>
    <mergeCell ref="M18:N18"/>
    <mergeCell ref="F18:F19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M20" sqref="M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168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/>
      <c r="D9" s="169">
        <v>3</v>
      </c>
      <c r="E9" s="180">
        <v>-5.7</v>
      </c>
      <c r="F9" s="180">
        <v>-20.100000000000001</v>
      </c>
      <c r="G9" s="302">
        <v>-5.7</v>
      </c>
      <c r="H9" s="302">
        <v>-8.4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15</v>
      </c>
      <c r="T9" s="169">
        <v>80</v>
      </c>
      <c r="U9" s="169">
        <v>1336</v>
      </c>
      <c r="V9" s="310">
        <v>18</v>
      </c>
      <c r="W9" s="310">
        <v>80</v>
      </c>
      <c r="X9" s="310">
        <v>1335</v>
      </c>
      <c r="Y9" s="169"/>
      <c r="Z9" s="169"/>
      <c r="AA9" s="180"/>
      <c r="AB9" s="180"/>
      <c r="AC9" s="180"/>
      <c r="AD9" s="271">
        <v>28.93</v>
      </c>
      <c r="AE9" s="337">
        <v>976</v>
      </c>
      <c r="AF9" s="351" t="s">
        <v>231</v>
      </c>
      <c r="AG9" s="348">
        <v>980.2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130</v>
      </c>
      <c r="D11" s="170">
        <v>9</v>
      </c>
      <c r="E11" s="181">
        <v>-8.1</v>
      </c>
      <c r="F11" s="181">
        <v>-19.3</v>
      </c>
      <c r="G11" s="302">
        <v>-3.8</v>
      </c>
      <c r="H11" s="302">
        <v>-8.6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13</v>
      </c>
      <c r="T11" s="170">
        <v>130</v>
      </c>
      <c r="U11" s="170">
        <v>2359</v>
      </c>
      <c r="V11" s="310">
        <v>25</v>
      </c>
      <c r="W11" s="310">
        <v>140</v>
      </c>
      <c r="X11" s="310">
        <v>2358</v>
      </c>
      <c r="Y11" s="170"/>
      <c r="Z11" s="170"/>
      <c r="AA11" s="181"/>
      <c r="AB11" s="181"/>
      <c r="AC11" s="181"/>
      <c r="AD11" s="272">
        <v>28.95</v>
      </c>
      <c r="AE11" s="339">
        <v>976.7</v>
      </c>
      <c r="AF11" s="340" t="s">
        <v>201</v>
      </c>
      <c r="AG11" s="349">
        <v>980.9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-3.8</v>
      </c>
      <c r="H12" s="299">
        <f>IF(COUNT(H8:H11)=0,"",MIN(H8:H11))</f>
        <v>-8.6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11</v>
      </c>
      <c r="E14" s="180">
        <v>-7.6</v>
      </c>
      <c r="F14" s="180">
        <v>-18.8</v>
      </c>
      <c r="G14" s="302">
        <v>-5.8</v>
      </c>
      <c r="H14" s="302">
        <v>-8.4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17</v>
      </c>
      <c r="T14" s="169">
        <v>160</v>
      </c>
      <c r="U14" s="169">
        <v>509</v>
      </c>
      <c r="V14" s="310">
        <v>23</v>
      </c>
      <c r="W14" s="310">
        <v>170</v>
      </c>
      <c r="X14" s="310">
        <v>0</v>
      </c>
      <c r="Y14" s="169"/>
      <c r="Z14" s="169"/>
      <c r="AA14" s="180"/>
      <c r="AB14" s="180"/>
      <c r="AC14" s="180"/>
      <c r="AD14" s="271">
        <v>28.96</v>
      </c>
      <c r="AE14" s="337">
        <v>976.9</v>
      </c>
      <c r="AF14" s="338" t="s">
        <v>202</v>
      </c>
      <c r="AG14" s="348">
        <v>981.2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40</v>
      </c>
      <c r="D16" s="170">
        <v>6</v>
      </c>
      <c r="E16" s="181">
        <v>-7.6</v>
      </c>
      <c r="F16" s="181">
        <v>-19.2</v>
      </c>
      <c r="G16" s="302">
        <v>-7.2</v>
      </c>
      <c r="H16" s="302">
        <v>-7.9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14</v>
      </c>
      <c r="T16" s="170">
        <v>150</v>
      </c>
      <c r="U16" s="170">
        <v>607</v>
      </c>
      <c r="V16" s="310">
        <v>18</v>
      </c>
      <c r="W16" s="310">
        <v>140</v>
      </c>
      <c r="X16" s="310">
        <v>606</v>
      </c>
      <c r="Y16" s="170"/>
      <c r="Z16" s="170"/>
      <c r="AA16" s="181"/>
      <c r="AB16" s="181"/>
      <c r="AC16" s="181"/>
      <c r="AD16" s="272">
        <v>28.94</v>
      </c>
      <c r="AE16" s="339">
        <v>976.4</v>
      </c>
      <c r="AF16" s="340" t="s">
        <v>247</v>
      </c>
      <c r="AG16" s="349">
        <v>980.6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-5.8</v>
      </c>
      <c r="H17" s="300">
        <f>IF(COUNT(H13:H16)=0,"",MIN(H13:H16))</f>
        <v>-8.4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IF(COUNT(C8:C11,C13:C16)=0,"",'Winds-Day'!AM25)</f>
        <v>118.34799536894587</v>
      </c>
      <c r="D20" s="48">
        <f>IF(COUNT(D8:D11,D13:D16)=0,"",SUM(D8:D11,D13:D16)/COUNT(D8:D11,D13:D16))</f>
        <v>7.25</v>
      </c>
      <c r="E20" s="329">
        <f>IF((COUNT(G12,G17))=0,"",(MAX(G12,G17)))</f>
        <v>-3.8</v>
      </c>
      <c r="F20" s="301">
        <f>E20</f>
        <v>-3.8</v>
      </c>
      <c r="G20" s="293">
        <f>IF((COUNT(H12,H17))=0,"",(MIN(H12,H17)))</f>
        <v>-8.6</v>
      </c>
      <c r="H20" s="59">
        <f>IF((COUNT(E20:G20))=0,"",(AVERAGE(E20:G20)))</f>
        <v>-5.3999999999999995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-19</v>
      </c>
      <c r="N20" s="184">
        <f>M20*9/5+32</f>
        <v>-2.2000000000000028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17</v>
      </c>
      <c r="U20" s="48">
        <f>IF(COUNT(U8:U11,U13:U16)=0,"",VLOOKUP(MAX(S8:S16),S8:U16,3,FALSE))</f>
        <v>509</v>
      </c>
      <c r="V20" s="67">
        <f>IF(COUNT(W8:W11,W13:W16)=0,"",VLOOKUP(MAX(V8:V16),V8:X16,2,FALSE))</f>
        <v>140</v>
      </c>
      <c r="W20" s="68">
        <f>IF(COUNT(V8:V11,V13:V16)=0,"",MAX(V8:V11,V13:V16))</f>
        <v>25</v>
      </c>
      <c r="X20" s="186">
        <f>IF(COUNT(X8:X11,X13:X16)=0,"",VLOOKUP(MAX(V8:V16),V8:X16,3,FALSE))</f>
        <v>2358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28.96</v>
      </c>
      <c r="T23" s="44">
        <f>IF(COUNT(AD8:AD11,AD13:AD16)=0,"",MIN(AD8:AD16))</f>
        <v>28.93</v>
      </c>
      <c r="U23" s="44">
        <f>IF(COUNT(AD8:AD11,AD13:AD16)=0,"",AVERAGE(AD8:AD16))</f>
        <v>28.945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3.0000000000001137E-2</v>
      </c>
      <c r="X24" s="119">
        <f>IF(COUNT(E8:E11,E13:E16)=0,"",E20-G20)</f>
        <v>4.8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E13" sqref="E13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151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414" t="s">
        <v>186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415"/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-13.5</v>
      </c>
      <c r="F9" s="180">
        <v>-23.9</v>
      </c>
      <c r="G9" s="302">
        <v>-13.4</v>
      </c>
      <c r="H9" s="302">
        <v>-15.3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10</v>
      </c>
      <c r="T9" s="169">
        <v>100</v>
      </c>
      <c r="U9" s="169">
        <v>1619</v>
      </c>
      <c r="V9" s="310"/>
      <c r="W9" s="310"/>
      <c r="X9" s="310"/>
      <c r="Y9" s="169"/>
      <c r="Z9" s="169"/>
      <c r="AA9" s="180"/>
      <c r="AB9" s="180"/>
      <c r="AC9" s="180"/>
      <c r="AD9" s="271">
        <v>29.07</v>
      </c>
      <c r="AE9" s="337">
        <v>980.7</v>
      </c>
      <c r="AF9" s="338" t="s">
        <v>199</v>
      </c>
      <c r="AG9" s="348">
        <v>985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100</v>
      </c>
      <c r="D11" s="170">
        <v>8</v>
      </c>
      <c r="E11" s="181">
        <v>-13.5</v>
      </c>
      <c r="F11" s="181">
        <v>-23.7</v>
      </c>
      <c r="G11" s="302">
        <v>-12.9</v>
      </c>
      <c r="H11" s="302">
        <v>-17.5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13</v>
      </c>
      <c r="T11" s="170">
        <v>110</v>
      </c>
      <c r="U11" s="170">
        <v>2154</v>
      </c>
      <c r="V11" s="310">
        <v>15</v>
      </c>
      <c r="W11" s="310">
        <v>110</v>
      </c>
      <c r="X11" s="310">
        <v>2052</v>
      </c>
      <c r="Y11" s="170"/>
      <c r="Z11" s="170"/>
      <c r="AA11" s="181"/>
      <c r="AB11" s="181"/>
      <c r="AC11" s="181"/>
      <c r="AD11" s="272">
        <v>29.12</v>
      </c>
      <c r="AE11" s="339">
        <v>982.2</v>
      </c>
      <c r="AF11" s="340" t="s">
        <v>195</v>
      </c>
      <c r="AG11" s="349">
        <v>986.5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-12.9</v>
      </c>
      <c r="H12" s="299">
        <f>IF(COUNT(H8:H11)=0,"",MIN(H8:H11))</f>
        <v>-17.5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100</v>
      </c>
      <c r="D14" s="169">
        <v>9</v>
      </c>
      <c r="E14" s="180">
        <v>-13.7</v>
      </c>
      <c r="F14" s="180">
        <v>-25</v>
      </c>
      <c r="G14" s="302">
        <v>-12.6</v>
      </c>
      <c r="H14" s="302">
        <v>-15.6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15</v>
      </c>
      <c r="T14" s="169">
        <v>90</v>
      </c>
      <c r="U14" s="169">
        <v>307</v>
      </c>
      <c r="V14" s="310">
        <v>17</v>
      </c>
      <c r="W14" s="310">
        <v>90</v>
      </c>
      <c r="X14" s="310">
        <v>259</v>
      </c>
      <c r="Y14" s="169"/>
      <c r="Z14" s="169"/>
      <c r="AA14" s="180"/>
      <c r="AB14" s="180"/>
      <c r="AC14" s="180"/>
      <c r="AD14" s="271">
        <v>29.15</v>
      </c>
      <c r="AE14" s="337">
        <v>983.5</v>
      </c>
      <c r="AF14" s="338" t="s">
        <v>200</v>
      </c>
      <c r="AG14" s="348">
        <v>987.8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120</v>
      </c>
      <c r="D16" s="170">
        <v>9</v>
      </c>
      <c r="E16" s="181">
        <v>-16.100000000000001</v>
      </c>
      <c r="F16" s="181">
        <v>-27.1</v>
      </c>
      <c r="G16" s="302">
        <v>-13.9</v>
      </c>
      <c r="H16" s="302">
        <v>-16.100000000000001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12</v>
      </c>
      <c r="T16" s="170">
        <v>80</v>
      </c>
      <c r="U16" s="170">
        <v>732</v>
      </c>
      <c r="V16" s="310">
        <v>15</v>
      </c>
      <c r="W16" s="310">
        <v>70</v>
      </c>
      <c r="X16" s="310">
        <v>731</v>
      </c>
      <c r="Y16" s="170"/>
      <c r="Z16" s="170"/>
      <c r="AA16" s="181"/>
      <c r="AB16" s="181"/>
      <c r="AC16" s="181"/>
      <c r="AD16" s="272">
        <v>29.19</v>
      </c>
      <c r="AE16" s="339">
        <v>984.6</v>
      </c>
      <c r="AF16" s="340" t="s">
        <v>196</v>
      </c>
      <c r="AG16" s="349">
        <v>988.9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-12.6</v>
      </c>
      <c r="H17" s="300">
        <f>IF(COUNT(H13:H16)=0,"",MIN(H13:H16))</f>
        <v>-16.100000000000001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417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IF(COUNT(C8:C11,C13:C16)=0,"",'Winds-Day'!E25)</f>
        <v>106.8944933532634</v>
      </c>
      <c r="D20" s="48">
        <f>IF(COUNT(D8:D11,D13:D16)=0,"",SUM(D8:D11,D13:D16)/COUNT(D8:D11,D13:D16))</f>
        <v>6.5</v>
      </c>
      <c r="E20" s="329">
        <f>IF((COUNT(G12,G17))=0,"",(MAX(G12,G17)))</f>
        <v>-12.6</v>
      </c>
      <c r="F20" s="286">
        <f>E20</f>
        <v>-12.6</v>
      </c>
      <c r="G20" s="293">
        <f>IF((COUNT(H12,H17))=0,"",(MIN(H12,H17)))</f>
        <v>-17.5</v>
      </c>
      <c r="H20" s="59">
        <f>IF((COUNT(E20:G20))=0,"",(AVERAGE(E20:G20)))</f>
        <v>-14.233333333333334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-26</v>
      </c>
      <c r="N20" s="184">
        <f>M20*9/5+32</f>
        <v>-14.799999999999997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90</v>
      </c>
      <c r="T20" s="45">
        <f>IF(COUNT(S8:S11,S13:S16)=0,"",MAX(S8:S11,S13:S16))</f>
        <v>15</v>
      </c>
      <c r="U20" s="48">
        <f>IF(COUNT(U8:U11,U13:U16)=0,"",VLOOKUP(MAX(S8:S16),S8:U16,3,FALSE))</f>
        <v>307</v>
      </c>
      <c r="V20" s="67">
        <f>IF(COUNT(W8:W11,W13:W16)=0,"",VLOOKUP(MAX(V8:V16),V8:X16,2,FALSE))</f>
        <v>90</v>
      </c>
      <c r="W20" s="68">
        <f>IF(COUNT(V8:V11,V13:V16)=0,"",MAX(V8:V11,V13:V16))</f>
        <v>17</v>
      </c>
      <c r="X20" s="186">
        <f>IF(COUNT(X8:X11,X13:X16)=0,"",VLOOKUP(MAX(V8:V16),V8:X16,3,FALSE))</f>
        <v>259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29.19</v>
      </c>
      <c r="T23" s="44">
        <f>IF(COUNT(AD8:AD11,AD13:AD16)=0,"",MIN(AD8:AD16))</f>
        <v>29.07</v>
      </c>
      <c r="U23" s="44">
        <f>IF(COUNT(AD8:AD11,AD13:AD16)=0,"",AVERAGE(AD8:AD16))</f>
        <v>29.1325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0.12000000000000099</v>
      </c>
      <c r="X24" s="119">
        <f>IF(COUNT(E8:E11,E13:E16)=0,"",E20-G20)</f>
        <v>4.9000000000000004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9">
    <mergeCell ref="F18:F19"/>
    <mergeCell ref="AA6:AC6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C6:D6"/>
    <mergeCell ref="C12:E12"/>
    <mergeCell ref="C17:E17"/>
    <mergeCell ref="C18:D18"/>
    <mergeCell ref="E18:E19"/>
    <mergeCell ref="G18:G19"/>
    <mergeCell ref="H18:H19"/>
    <mergeCell ref="V18:X18"/>
    <mergeCell ref="F6:F7"/>
    <mergeCell ref="I18:L18"/>
    <mergeCell ref="S21:U21"/>
    <mergeCell ref="V21:V23"/>
    <mergeCell ref="W21:W23"/>
    <mergeCell ref="X21:X23"/>
    <mergeCell ref="M18:N18"/>
    <mergeCell ref="O18:Q18"/>
    <mergeCell ref="R18:R19"/>
    <mergeCell ref="S18:U18"/>
    <mergeCell ref="Y6:Y7"/>
    <mergeCell ref="AG6:AG7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U16" sqref="U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169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-7.2</v>
      </c>
      <c r="F9" s="180">
        <v>-18.399999999999999</v>
      </c>
      <c r="G9" s="302">
        <v>-6.3</v>
      </c>
      <c r="H9" s="302">
        <v>-10.6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12</v>
      </c>
      <c r="T9" s="169">
        <v>100</v>
      </c>
      <c r="U9" s="169">
        <v>1546</v>
      </c>
      <c r="V9" s="310">
        <v>15</v>
      </c>
      <c r="W9" s="310">
        <v>100</v>
      </c>
      <c r="X9" s="310">
        <v>1544</v>
      </c>
      <c r="Y9" s="169"/>
      <c r="Z9" s="169"/>
      <c r="AA9" s="180"/>
      <c r="AB9" s="180"/>
      <c r="AC9" s="180"/>
      <c r="AD9" s="271">
        <v>28.92</v>
      </c>
      <c r="AE9" s="337">
        <v>975.7</v>
      </c>
      <c r="AF9" s="351" t="s">
        <v>248</v>
      </c>
      <c r="AG9" s="348">
        <v>979.9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4</v>
      </c>
      <c r="E11" s="181">
        <v>-4.8</v>
      </c>
      <c r="F11" s="181">
        <v>-15.6</v>
      </c>
      <c r="G11" s="302">
        <v>-4.8</v>
      </c>
      <c r="H11" s="302">
        <v>-8.3000000000000007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10</v>
      </c>
      <c r="T11" s="170">
        <v>30</v>
      </c>
      <c r="U11" s="170">
        <v>1949</v>
      </c>
      <c r="V11" s="310"/>
      <c r="W11" s="310"/>
      <c r="X11" s="310"/>
      <c r="Y11" s="170"/>
      <c r="Z11" s="170"/>
      <c r="AA11" s="181"/>
      <c r="AB11" s="181"/>
      <c r="AC11" s="181"/>
      <c r="AD11" s="272">
        <v>28.97</v>
      </c>
      <c r="AE11" s="339">
        <v>977.3</v>
      </c>
      <c r="AF11" s="340" t="s">
        <v>249</v>
      </c>
      <c r="AG11" s="349">
        <v>981.5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-4.8</v>
      </c>
      <c r="H12" s="299">
        <f>IF(COUNT(H8:H11)=0,"",MIN(H8:H11))</f>
        <v>-10.6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160</v>
      </c>
      <c r="D14" s="169">
        <v>15</v>
      </c>
      <c r="E14" s="180">
        <v>-7.8</v>
      </c>
      <c r="F14" s="180">
        <v>-14.7</v>
      </c>
      <c r="G14" s="302">
        <v>-4.3</v>
      </c>
      <c r="H14" s="302">
        <v>-8.4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28</v>
      </c>
      <c r="T14" s="169">
        <v>200</v>
      </c>
      <c r="U14" s="169">
        <v>521</v>
      </c>
      <c r="V14" s="310">
        <v>32</v>
      </c>
      <c r="W14" s="310">
        <v>200</v>
      </c>
      <c r="X14" s="310">
        <v>519</v>
      </c>
      <c r="Y14" s="169"/>
      <c r="Z14" s="169"/>
      <c r="AA14" s="180"/>
      <c r="AB14" s="180"/>
      <c r="AC14" s="180"/>
      <c r="AD14" s="271">
        <v>29.03</v>
      </c>
      <c r="AE14" s="337">
        <v>979.3</v>
      </c>
      <c r="AF14" s="338" t="s">
        <v>250</v>
      </c>
      <c r="AG14" s="348">
        <v>983.4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150</v>
      </c>
      <c r="D16" s="170">
        <v>10</v>
      </c>
      <c r="E16" s="181">
        <v>-8</v>
      </c>
      <c r="F16" s="181">
        <v>-15.8</v>
      </c>
      <c r="G16" s="302">
        <v>-7.7</v>
      </c>
      <c r="H16" s="302">
        <v>-9.6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25</v>
      </c>
      <c r="T16" s="170">
        <v>170</v>
      </c>
      <c r="U16" s="170">
        <v>624</v>
      </c>
      <c r="V16" s="310">
        <v>29</v>
      </c>
      <c r="W16" s="310">
        <v>170</v>
      </c>
      <c r="X16" s="310">
        <v>622</v>
      </c>
      <c r="Y16" s="170"/>
      <c r="Z16" s="170"/>
      <c r="AA16" s="181"/>
      <c r="AB16" s="181"/>
      <c r="AC16" s="181"/>
      <c r="AD16" s="272">
        <v>29.07</v>
      </c>
      <c r="AE16" s="339">
        <v>980.5</v>
      </c>
      <c r="AF16" s="340" t="s">
        <v>203</v>
      </c>
      <c r="AG16" s="349">
        <v>984.7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-4.3</v>
      </c>
      <c r="H17" s="300">
        <f>IF(COUNT(H13:H16)=0,"",MIN(H13:H16))</f>
        <v>-9.6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IF(COUNT(C8:C11,C13:C16)=0,"",'Winds-Day'!AO25)</f>
        <v>156.00244393710275</v>
      </c>
      <c r="D20" s="48">
        <f>IF(COUNT(D8:D11,D13:D16)=0,"",SUM(D8:D11,D13:D16)/COUNT(D8:D11,D13:D16))</f>
        <v>7.25</v>
      </c>
      <c r="E20" s="329">
        <f>IF((COUNT(G12,G17))=0,"",(MAX(G12,G17)))</f>
        <v>-4.3</v>
      </c>
      <c r="F20" s="301">
        <f>E20</f>
        <v>-4.3</v>
      </c>
      <c r="G20" s="293">
        <f>IF((COUNT(H12,H17))=0,"",(MIN(H12,H17)))</f>
        <v>-10.6</v>
      </c>
      <c r="H20" s="59">
        <f>IF((COUNT(E20:G20))=0,"",(AVERAGE(E20:G20)))</f>
        <v>-6.3999999999999995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-20</v>
      </c>
      <c r="N20" s="184">
        <f>M20*9/5+32</f>
        <v>-4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200</v>
      </c>
      <c r="T20" s="45">
        <f>IF(COUNT(S8:S11,S13:S16)=0,"",MAX(S8:S11,S13:S16))</f>
        <v>28</v>
      </c>
      <c r="U20" s="48">
        <f>IF(COUNT(U8:U11,U13:U16)=0,"",VLOOKUP(MAX(S8:S16),S8:U16,3,FALSE))</f>
        <v>521</v>
      </c>
      <c r="V20" s="67">
        <f>IF(COUNT(W8:W11,W13:W16)=0,"",VLOOKUP(MAX(V8:V16),V8:X16,2,FALSE))</f>
        <v>200</v>
      </c>
      <c r="W20" s="68">
        <f>IF(COUNT(V8:V11,V13:V16)=0,"",MAX(V8:V11,V13:V16))</f>
        <v>32</v>
      </c>
      <c r="X20" s="186">
        <f>IF(COUNT(X8:X11,X13:X16)=0,"",VLOOKUP(MAX(V8:V16),V8:X16,3,FALSE))</f>
        <v>519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29.07</v>
      </c>
      <c r="T23" s="44">
        <f>IF(COUNT(AD8:AD11,AD13:AD16)=0,"",MIN(AD8:AD16))</f>
        <v>28.92</v>
      </c>
      <c r="U23" s="44">
        <f>IF(COUNT(AD8:AD11,AD13:AD16)=0,"",AVERAGE(AD8:AD16))</f>
        <v>28.997500000000002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0.14999999999999858</v>
      </c>
      <c r="X24" s="119">
        <f>IF(COUNT(E8:E11,E13:E16)=0,"",E20-G20)</f>
        <v>6.3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H14" sqref="H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170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90</v>
      </c>
      <c r="D9" s="169">
        <v>14</v>
      </c>
      <c r="E9" s="180">
        <v>-9.9</v>
      </c>
      <c r="F9" s="180">
        <v>-16.8</v>
      </c>
      <c r="G9" s="302">
        <v>-6.4</v>
      </c>
      <c r="H9" s="302">
        <v>-10.5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17</v>
      </c>
      <c r="T9" s="169">
        <v>70</v>
      </c>
      <c r="U9" s="169">
        <v>1717</v>
      </c>
      <c r="V9" s="310">
        <v>21</v>
      </c>
      <c r="W9" s="310">
        <v>90</v>
      </c>
      <c r="X9" s="310">
        <v>1755</v>
      </c>
      <c r="Y9" s="169"/>
      <c r="Z9" s="169"/>
      <c r="AA9" s="180"/>
      <c r="AB9" s="180"/>
      <c r="AC9" s="180"/>
      <c r="AD9" s="271">
        <v>29.09</v>
      </c>
      <c r="AE9" s="337">
        <v>981.2</v>
      </c>
      <c r="AF9" s="351" t="s">
        <v>197</v>
      </c>
      <c r="AG9" s="348">
        <v>985.5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6</v>
      </c>
      <c r="E11" s="181">
        <v>-5</v>
      </c>
      <c r="F11" s="181">
        <v>-17.600000000000001</v>
      </c>
      <c r="G11" s="302">
        <v>-4.9000000000000004</v>
      </c>
      <c r="H11" s="302">
        <v>-10.8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18</v>
      </c>
      <c r="T11" s="170">
        <v>50</v>
      </c>
      <c r="U11" s="170">
        <v>1820</v>
      </c>
      <c r="V11" s="310"/>
      <c r="W11" s="310"/>
      <c r="X11" s="310"/>
      <c r="Y11" s="170"/>
      <c r="Z11" s="170"/>
      <c r="AA11" s="181"/>
      <c r="AB11" s="181"/>
      <c r="AC11" s="181"/>
      <c r="AD11" s="272">
        <v>29.09</v>
      </c>
      <c r="AE11" s="339">
        <v>981.3</v>
      </c>
      <c r="AF11" s="340" t="s">
        <v>234</v>
      </c>
      <c r="AG11" s="349">
        <v>985.5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-4.9000000000000004</v>
      </c>
      <c r="H12" s="299">
        <f>IF(COUNT(H8:H11)=0,"",MIN(H8:H11))</f>
        <v>-10.8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110</v>
      </c>
      <c r="D14" s="169">
        <v>7</v>
      </c>
      <c r="E14" s="180">
        <v>-4.9000000000000004</v>
      </c>
      <c r="F14" s="180">
        <v>-18.8</v>
      </c>
      <c r="G14" s="302">
        <v>-4.4000000000000004</v>
      </c>
      <c r="H14" s="302">
        <v>-5.3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11</v>
      </c>
      <c r="T14" s="169">
        <v>130</v>
      </c>
      <c r="U14" s="169">
        <v>329</v>
      </c>
      <c r="V14" s="310"/>
      <c r="W14" s="310"/>
      <c r="X14" s="310"/>
      <c r="Y14" s="169"/>
      <c r="Z14" s="169"/>
      <c r="AA14" s="180"/>
      <c r="AB14" s="180"/>
      <c r="AC14" s="180"/>
      <c r="AD14" s="271">
        <v>29.06</v>
      </c>
      <c r="AE14" s="337">
        <v>980.3</v>
      </c>
      <c r="AF14" s="338" t="s">
        <v>253</v>
      </c>
      <c r="AG14" s="348">
        <v>984.5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100</v>
      </c>
      <c r="D16" s="170">
        <v>7</v>
      </c>
      <c r="E16" s="181">
        <v>-5.5</v>
      </c>
      <c r="F16" s="181">
        <v>-19.600000000000001</v>
      </c>
      <c r="G16" s="302">
        <v>-4.2</v>
      </c>
      <c r="H16" s="302">
        <v>-6.3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8</v>
      </c>
      <c r="T16" s="170">
        <v>90</v>
      </c>
      <c r="U16" s="170">
        <v>1158</v>
      </c>
      <c r="V16" s="310">
        <v>10</v>
      </c>
      <c r="W16" s="310">
        <v>90</v>
      </c>
      <c r="X16" s="310">
        <v>615</v>
      </c>
      <c r="Y16" s="170"/>
      <c r="Z16" s="170"/>
      <c r="AA16" s="181"/>
      <c r="AB16" s="181"/>
      <c r="AC16" s="181"/>
      <c r="AD16" s="272">
        <v>28.98</v>
      </c>
      <c r="AE16" s="339">
        <v>977.6</v>
      </c>
      <c r="AF16" s="340" t="s">
        <v>208</v>
      </c>
      <c r="AG16" s="349">
        <v>981.7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-4.2</v>
      </c>
      <c r="H17" s="300">
        <f>IF(COUNT(H13:H16)=0,"",MIN(H13:H16))</f>
        <v>-6.3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IF(COUNT(C8:C11,C13:C16)=0,"",'Winds-Day'!AQ25)</f>
        <v>97.485620693300717</v>
      </c>
      <c r="D20" s="48">
        <f>IF(COUNT(D8:D11,D13:D16)=0,"",SUM(D8:D11,D13:D16)/COUNT(D8:D11,D13:D16))</f>
        <v>8.5</v>
      </c>
      <c r="E20" s="329">
        <f>IF((COUNT(G12,G17))=0,"",(MAX(G12,G17)))</f>
        <v>-4.2</v>
      </c>
      <c r="F20" s="301">
        <f>E20</f>
        <v>-4.2</v>
      </c>
      <c r="G20" s="293">
        <f>IF((COUNT(H12,H17))=0,"",(MIN(H12,H17)))</f>
        <v>-10.8</v>
      </c>
      <c r="H20" s="59">
        <f>IF((COUNT(E20:G20))=0,"",(AVERAGE(E20:G20)))</f>
        <v>-6.4000000000000012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-11</v>
      </c>
      <c r="N20" s="184">
        <f>M20*9/5+32</f>
        <v>12.2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18</v>
      </c>
      <c r="U20" s="48">
        <f>IF(COUNT(U8:U11,U13:U16)=0,"",VLOOKUP(MAX(S8:S16),S8:U16,3,FALSE))</f>
        <v>1820</v>
      </c>
      <c r="V20" s="67">
        <f>IF(COUNT(W8:W11,W13:W16)=0,"",VLOOKUP(MAX(V8:V16),V8:X16,2,FALSE))</f>
        <v>90</v>
      </c>
      <c r="W20" s="68">
        <f>IF(COUNT(V8:V11,V13:V16)=0,"",MAX(V8:V11,V13:V16))</f>
        <v>21</v>
      </c>
      <c r="X20" s="186">
        <f>IF(COUNT(X8:X11,X13:X16)=0,"",VLOOKUP(MAX(V8:V16),V8:X16,3,FALSE))</f>
        <v>1755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29.09</v>
      </c>
      <c r="T23" s="44">
        <f>IF(COUNT(AD8:AD11,AD13:AD16)=0,"",MIN(AD8:AD16))</f>
        <v>28.98</v>
      </c>
      <c r="U23" s="44">
        <f>IF(COUNT(AD8:AD11,AD13:AD16)=0,"",AVERAGE(AD8:AD16))</f>
        <v>29.055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0.10999999999999943</v>
      </c>
      <c r="X24" s="119">
        <f>IF(COUNT(E8:E11,E13:E16)=0,"",E20-G20)</f>
        <v>6.6000000000000005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O16" sqref="O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171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70</v>
      </c>
      <c r="D9" s="169">
        <v>13</v>
      </c>
      <c r="E9" s="180">
        <v>-8.3000000000000007</v>
      </c>
      <c r="F9" s="180">
        <v>-19.100000000000001</v>
      </c>
      <c r="G9" s="302">
        <v>-4.9000000000000004</v>
      </c>
      <c r="H9" s="302">
        <v>-9.6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18</v>
      </c>
      <c r="T9" s="169">
        <v>80</v>
      </c>
      <c r="U9" s="169">
        <v>1456</v>
      </c>
      <c r="V9" s="310">
        <v>21</v>
      </c>
      <c r="W9" s="310">
        <v>80</v>
      </c>
      <c r="X9" s="310">
        <v>1456</v>
      </c>
      <c r="Y9" s="169"/>
      <c r="Z9" s="169"/>
      <c r="AA9" s="180"/>
      <c r="AB9" s="180"/>
      <c r="AC9" s="180"/>
      <c r="AD9" s="271">
        <v>28.9</v>
      </c>
      <c r="AE9" s="337">
        <v>975</v>
      </c>
      <c r="AF9" s="351" t="s">
        <v>251</v>
      </c>
      <c r="AG9" s="348">
        <v>979.1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4</v>
      </c>
      <c r="E11" s="181">
        <v>-5.6</v>
      </c>
      <c r="F11" s="181">
        <v>-14</v>
      </c>
      <c r="G11" s="302">
        <v>-5.5</v>
      </c>
      <c r="H11" s="302">
        <v>-8.4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15</v>
      </c>
      <c r="T11" s="170">
        <v>50</v>
      </c>
      <c r="U11" s="170">
        <v>2149</v>
      </c>
      <c r="V11" s="310">
        <v>19</v>
      </c>
      <c r="W11" s="310">
        <v>80</v>
      </c>
      <c r="X11" s="310">
        <v>2123</v>
      </c>
      <c r="Y11" s="170"/>
      <c r="Z11" s="170"/>
      <c r="AA11" s="181"/>
      <c r="AB11" s="181"/>
      <c r="AC11" s="181"/>
      <c r="AD11" s="272">
        <v>28.82</v>
      </c>
      <c r="AE11" s="339">
        <v>972.3</v>
      </c>
      <c r="AF11" s="340" t="s">
        <v>252</v>
      </c>
      <c r="AG11" s="349">
        <v>976.5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-4.9000000000000004</v>
      </c>
      <c r="H12" s="299">
        <f>IF(COUNT(H8:H11)=0,"",MIN(H8:H11))</f>
        <v>-9.6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6</v>
      </c>
      <c r="E14" s="180">
        <v>-5</v>
      </c>
      <c r="F14" s="180">
        <v>-11.3</v>
      </c>
      <c r="G14" s="302">
        <v>-4.8</v>
      </c>
      <c r="H14" s="302">
        <v>-5.8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12</v>
      </c>
      <c r="T14" s="169">
        <v>330</v>
      </c>
      <c r="U14" s="169">
        <v>346</v>
      </c>
      <c r="V14" s="310">
        <v>15</v>
      </c>
      <c r="W14" s="310">
        <v>330</v>
      </c>
      <c r="X14" s="310">
        <v>415</v>
      </c>
      <c r="Y14" s="169"/>
      <c r="Z14" s="169"/>
      <c r="AA14" s="180"/>
      <c r="AB14" s="180"/>
      <c r="AC14" s="180"/>
      <c r="AD14" s="271">
        <v>28.71</v>
      </c>
      <c r="AE14" s="337">
        <v>968.9</v>
      </c>
      <c r="AF14" s="338" t="s">
        <v>254</v>
      </c>
      <c r="AG14" s="348">
        <v>972.7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330</v>
      </c>
      <c r="D16" s="170">
        <v>7</v>
      </c>
      <c r="E16" s="181">
        <v>-6.3</v>
      </c>
      <c r="F16" s="181">
        <v>-14.1</v>
      </c>
      <c r="G16" s="302">
        <v>-4.8</v>
      </c>
      <c r="H16" s="302">
        <v>-6.6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11</v>
      </c>
      <c r="T16" s="170">
        <v>320</v>
      </c>
      <c r="U16" s="170">
        <v>1144</v>
      </c>
      <c r="V16" s="310">
        <v>14</v>
      </c>
      <c r="W16" s="310">
        <v>340</v>
      </c>
      <c r="X16" s="310">
        <v>1126</v>
      </c>
      <c r="Y16" s="170"/>
      <c r="Z16" s="170"/>
      <c r="AA16" s="181"/>
      <c r="AB16" s="181"/>
      <c r="AC16" s="181"/>
      <c r="AD16" s="272">
        <v>28.6</v>
      </c>
      <c r="AE16" s="339">
        <v>965</v>
      </c>
      <c r="AF16" s="340" t="s">
        <v>255</v>
      </c>
      <c r="AG16" s="349">
        <v>969.1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-4.8</v>
      </c>
      <c r="H17" s="300">
        <f>IF(COUNT(H13:H16)=0,"",MIN(H13:H16))</f>
        <v>-6.6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IF(COUNT(C8:C11,C13:C16)=0,"",'Winds-Day'!AS25)</f>
        <v>39.673294803885952</v>
      </c>
      <c r="D20" s="48">
        <f>IF(COUNT(D8:D11,D13:D16)=0,"",SUM(D8:D11,D13:D16)/COUNT(D8:D11,D13:D16))</f>
        <v>7.5</v>
      </c>
      <c r="E20" s="329">
        <f>IF((COUNT(G12,G17))=0,"",(MAX(G12,G17)))</f>
        <v>-4.8</v>
      </c>
      <c r="F20" s="301">
        <f>E20</f>
        <v>-4.8</v>
      </c>
      <c r="G20" s="293">
        <f>IF((COUNT(H12,H17))=0,"",(MIN(H12,H17)))</f>
        <v>-9.6</v>
      </c>
      <c r="H20" s="59">
        <f>IF((COUNT(E20:G20))=0,"",(AVERAGE(E20:G20)))</f>
        <v>-6.3999999999999995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-19</v>
      </c>
      <c r="N20" s="184">
        <f>M20*9/5+32</f>
        <v>-2.2000000000000028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18</v>
      </c>
      <c r="U20" s="48">
        <f>IF(COUNT(U8:U11,U13:U16)=0,"",VLOOKUP(MAX(S8:S16),S8:U16,3,FALSE))</f>
        <v>1456</v>
      </c>
      <c r="V20" s="67">
        <f>IF(COUNT(W8:W11,W13:W16)=0,"",VLOOKUP(MAX(V8:V16),V8:X16,2,FALSE))</f>
        <v>80</v>
      </c>
      <c r="W20" s="68">
        <f>IF(COUNT(V8:V11,V13:V16)=0,"",MAX(V8:V11,V13:V16))</f>
        <v>21</v>
      </c>
      <c r="X20" s="186">
        <f>IF(COUNT(X8:X11,X13:X16)=0,"",VLOOKUP(MAX(V8:V16),V8:X16,3,FALSE))</f>
        <v>1456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</v>
      </c>
      <c r="T23" s="44">
        <f>IF(COUNT(AD8:AD11,AD13:AD16)=0,"",MIN(AD8:AD16))</f>
        <v>28.6</v>
      </c>
      <c r="U23" s="44">
        <f>IF(COUNT(AD8:AD11,AD13:AD16)=0,"",AVERAGE(AD8:AD16))</f>
        <v>28.7575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0.29999999999999716</v>
      </c>
      <c r="X24" s="119">
        <f>IF(COUNT(E8:E11,E13:E16)=0,"",E20-G20)</f>
        <v>4.8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53"/>
  <sheetViews>
    <sheetView showGridLines="0" showRowColHeaders="0" topLeftCell="A7" zoomScaleNormal="100" workbookViewId="0">
      <selection activeCell="B9" sqref="B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172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170</v>
      </c>
      <c r="D9" s="169">
        <v>13</v>
      </c>
      <c r="E9" s="180">
        <v>-2.6</v>
      </c>
      <c r="F9" s="180">
        <v>-12.7</v>
      </c>
      <c r="G9" s="302">
        <v>-2.6</v>
      </c>
      <c r="H9" s="302">
        <v>-6.2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20</v>
      </c>
      <c r="T9" s="169">
        <v>200</v>
      </c>
      <c r="U9" s="169">
        <v>1608</v>
      </c>
      <c r="V9" s="310">
        <v>23</v>
      </c>
      <c r="W9" s="310">
        <v>190</v>
      </c>
      <c r="X9" s="310">
        <v>1607</v>
      </c>
      <c r="Y9" s="169"/>
      <c r="Z9" s="169"/>
      <c r="AA9" s="180"/>
      <c r="AB9" s="180"/>
      <c r="AC9" s="180"/>
      <c r="AD9" s="271">
        <v>28.54</v>
      </c>
      <c r="AE9" s="337">
        <v>962.8</v>
      </c>
      <c r="AF9" s="351" t="s">
        <v>256</v>
      </c>
      <c r="AG9" s="348">
        <v>966.9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190</v>
      </c>
      <c r="D11" s="170">
        <v>24</v>
      </c>
      <c r="E11" s="181">
        <v>-4.5999999999999996</v>
      </c>
      <c r="F11" s="181">
        <v>-6</v>
      </c>
      <c r="G11" s="302">
        <v>-1.2</v>
      </c>
      <c r="H11" s="302">
        <v>-4.7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26</v>
      </c>
      <c r="T11" s="170">
        <v>190</v>
      </c>
      <c r="U11" s="170">
        <v>2357</v>
      </c>
      <c r="V11" s="310">
        <v>35</v>
      </c>
      <c r="W11" s="310">
        <v>200</v>
      </c>
      <c r="X11" s="310">
        <v>2357</v>
      </c>
      <c r="Y11" s="170"/>
      <c r="Z11" s="170"/>
      <c r="AA11" s="181"/>
      <c r="AB11" s="181"/>
      <c r="AC11" s="181"/>
      <c r="AD11" s="272">
        <v>28.49</v>
      </c>
      <c r="AE11" s="339">
        <v>961.2</v>
      </c>
      <c r="AF11" s="340" t="s">
        <v>204</v>
      </c>
      <c r="AG11" s="349">
        <v>965.2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-1.2</v>
      </c>
      <c r="H12" s="299">
        <f>IF(COUNT(H8:H11)=0,"",MIN(H8:H11))</f>
        <v>-6.2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170</v>
      </c>
      <c r="D14" s="169">
        <v>18</v>
      </c>
      <c r="E14" s="180">
        <v>-4.9000000000000004</v>
      </c>
      <c r="F14" s="180">
        <v>-5.9</v>
      </c>
      <c r="G14" s="302">
        <v>-4.5999999999999996</v>
      </c>
      <c r="H14" s="302">
        <v>-5.4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36</v>
      </c>
      <c r="T14" s="169">
        <v>200</v>
      </c>
      <c r="U14" s="169">
        <v>206</v>
      </c>
      <c r="V14" s="310">
        <v>46</v>
      </c>
      <c r="W14" s="310">
        <v>200</v>
      </c>
      <c r="X14" s="310">
        <v>206</v>
      </c>
      <c r="Y14" s="169"/>
      <c r="Z14" s="169"/>
      <c r="AA14" s="180"/>
      <c r="AB14" s="180"/>
      <c r="AC14" s="180"/>
      <c r="AD14" s="271">
        <v>28.47</v>
      </c>
      <c r="AE14" s="337">
        <v>960.4</v>
      </c>
      <c r="AF14" s="338" t="s">
        <v>257</v>
      </c>
      <c r="AG14" s="348">
        <v>964.5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190</v>
      </c>
      <c r="D16" s="170">
        <v>25</v>
      </c>
      <c r="E16" s="181">
        <v>-4.9000000000000004</v>
      </c>
      <c r="F16" s="181">
        <v>-6</v>
      </c>
      <c r="G16" s="302">
        <v>-4.5</v>
      </c>
      <c r="H16" s="302">
        <v>-5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>
        <v>0.01</v>
      </c>
      <c r="S16" s="170">
        <v>31</v>
      </c>
      <c r="T16" s="170">
        <v>170</v>
      </c>
      <c r="U16" s="170">
        <v>739</v>
      </c>
      <c r="V16" s="310">
        <v>37</v>
      </c>
      <c r="W16" s="310">
        <v>170</v>
      </c>
      <c r="X16" s="310">
        <v>735</v>
      </c>
      <c r="Y16" s="170"/>
      <c r="Z16" s="170"/>
      <c r="AA16" s="181"/>
      <c r="AB16" s="181"/>
      <c r="AC16" s="181"/>
      <c r="AD16" s="272">
        <v>28.46</v>
      </c>
      <c r="AE16" s="339">
        <v>960.1</v>
      </c>
      <c r="AF16" s="340" t="s">
        <v>258</v>
      </c>
      <c r="AG16" s="349">
        <v>964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-4.5</v>
      </c>
      <c r="H17" s="300">
        <f>IF(COUNT(H13:H16)=0,"",MIN(H13:H16))</f>
        <v>-5.4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IF(COUNT(C8:C11,C13:C16)=0,"",'Winds-Day'!AU25)</f>
        <v>182.27193665337651</v>
      </c>
      <c r="D20" s="48">
        <f>IF(COUNT(D8:D11,D13:D16)=0,"",SUM(D8:D11,D13:D16)/COUNT(D8:D11,D13:D16))</f>
        <v>20</v>
      </c>
      <c r="E20" s="329">
        <f>IF((COUNT(G12,G17))=0,"",(MAX(G12,G17)))</f>
        <v>-1.2</v>
      </c>
      <c r="F20" s="301">
        <f>E20</f>
        <v>-1.2</v>
      </c>
      <c r="G20" s="293">
        <f>IF((COUNT(H12,H17))=0,"",(MIN(H12,H17)))</f>
        <v>-6.2</v>
      </c>
      <c r="H20" s="59">
        <f>IF((COUNT(E20:G20))=0,"",(AVERAGE(E20:G20)))</f>
        <v>-2.8666666666666667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-16</v>
      </c>
      <c r="N20" s="184">
        <f>M20*9/5+32</f>
        <v>3.1999999999999993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0.01</v>
      </c>
      <c r="S20" s="60">
        <f>IF(COUNT(T8:T11,T13:T16)=0,"",VLOOKUP(MAX(S8:S16),S8:U16,2,FALSE))</f>
        <v>200</v>
      </c>
      <c r="T20" s="45">
        <f>IF(COUNT(S8:S11,S13:S16)=0,"",MAX(S8:S11,S13:S16))</f>
        <v>36</v>
      </c>
      <c r="U20" s="48">
        <f>IF(COUNT(U8:U11,U13:U16)=0,"",VLOOKUP(MAX(S8:S16),S8:U16,3,FALSE))</f>
        <v>206</v>
      </c>
      <c r="V20" s="67">
        <f>IF(COUNT(W8:W11,W13:W16)=0,"",VLOOKUP(MAX(V8:V16),V8:X16,2,FALSE))</f>
        <v>200</v>
      </c>
      <c r="W20" s="68">
        <f>IF(COUNT(V8:V11,V13:V16)=0,"",MAX(V8:V11,V13:V16))</f>
        <v>46</v>
      </c>
      <c r="X20" s="186">
        <f>IF(COUNT(X8:X11,X13:X16)=0,"",VLOOKUP(MAX(V8:V16),V8:X16,3,FALSE))</f>
        <v>206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28.54</v>
      </c>
      <c r="T23" s="44">
        <f>IF(COUNT(AD8:AD11,AD13:AD16)=0,"",MIN(AD8:AD16))</f>
        <v>28.46</v>
      </c>
      <c r="U23" s="44">
        <f>IF(COUNT(AD8:AD11,AD13:AD16)=0,"",AVERAGE(AD8:AD16))</f>
        <v>28.490000000000002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7.9999999999998295E-2</v>
      </c>
      <c r="X24" s="119">
        <f>IF(COUNT(E8:E11,E13:E16)=0,"",E20-G20)</f>
        <v>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029"/>
  <sheetViews>
    <sheetView showGridLines="0" showRowColHeaders="0" topLeftCell="A7" zoomScaleNormal="100" workbookViewId="0">
      <selection activeCell="R21" sqref="R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173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180</v>
      </c>
      <c r="D9" s="169">
        <v>11</v>
      </c>
      <c r="E9" s="180">
        <v>-5.8</v>
      </c>
      <c r="F9" s="180">
        <v>-7</v>
      </c>
      <c r="G9" s="302">
        <v>-4.4000000000000004</v>
      </c>
      <c r="H9" s="302">
        <v>-6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31</v>
      </c>
      <c r="T9" s="169">
        <v>170</v>
      </c>
      <c r="U9" s="169">
        <v>1252</v>
      </c>
      <c r="V9" s="310">
        <v>39</v>
      </c>
      <c r="W9" s="310">
        <v>170</v>
      </c>
      <c r="X9" s="310">
        <v>1251</v>
      </c>
      <c r="Y9" s="169"/>
      <c r="Z9" s="169"/>
      <c r="AA9" s="180"/>
      <c r="AB9" s="180"/>
      <c r="AC9" s="180"/>
      <c r="AD9" s="271">
        <v>28.54</v>
      </c>
      <c r="AE9" s="337">
        <v>962.5</v>
      </c>
      <c r="AF9" s="351" t="s">
        <v>259</v>
      </c>
      <c r="AG9" s="348">
        <v>966.6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160</v>
      </c>
      <c r="D11" s="170">
        <v>15</v>
      </c>
      <c r="E11" s="181">
        <v>-9.1</v>
      </c>
      <c r="F11" s="181">
        <v>-12.1</v>
      </c>
      <c r="G11" s="302">
        <v>-6</v>
      </c>
      <c r="H11" s="302">
        <v>-9.8000000000000007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21</v>
      </c>
      <c r="T11" s="170">
        <v>170</v>
      </c>
      <c r="U11" s="170">
        <v>2038</v>
      </c>
      <c r="V11" s="310">
        <v>29</v>
      </c>
      <c r="W11" s="310">
        <v>160</v>
      </c>
      <c r="X11" s="310">
        <v>2018</v>
      </c>
      <c r="Y11" s="170"/>
      <c r="Z11" s="170"/>
      <c r="AA11" s="181"/>
      <c r="AB11" s="181"/>
      <c r="AC11" s="181"/>
      <c r="AD11" s="272">
        <v>28.67</v>
      </c>
      <c r="AE11" s="339">
        <v>967</v>
      </c>
      <c r="AF11" s="340" t="s">
        <v>260</v>
      </c>
      <c r="AG11" s="349">
        <v>971.1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-4.4000000000000004</v>
      </c>
      <c r="H12" s="299">
        <f>IF(COUNT(H8:H11)=0,"",MIN(H8:H11))</f>
        <v>-9.8000000000000007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70</v>
      </c>
      <c r="D14" s="169">
        <v>21</v>
      </c>
      <c r="E14" s="180">
        <v>-9.1999999999999993</v>
      </c>
      <c r="F14" s="180">
        <v>-13.1</v>
      </c>
      <c r="G14" s="302">
        <v>-8.1999999999999993</v>
      </c>
      <c r="H14" s="302">
        <v>-9.6999999999999993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22</v>
      </c>
      <c r="T14" s="169">
        <v>70</v>
      </c>
      <c r="U14" s="169">
        <v>544</v>
      </c>
      <c r="V14" s="310">
        <v>27</v>
      </c>
      <c r="W14" s="310">
        <v>150</v>
      </c>
      <c r="X14" s="310">
        <v>113</v>
      </c>
      <c r="Y14" s="169"/>
      <c r="Z14" s="169"/>
      <c r="AA14" s="180"/>
      <c r="AB14" s="180"/>
      <c r="AC14" s="180"/>
      <c r="AD14" s="271">
        <v>28.71</v>
      </c>
      <c r="AE14" s="337">
        <v>968.5</v>
      </c>
      <c r="AF14" s="338" t="s">
        <v>199</v>
      </c>
      <c r="AG14" s="348">
        <v>972.7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50</v>
      </c>
      <c r="D16" s="170">
        <v>16</v>
      </c>
      <c r="E16" s="181">
        <v>-10.3</v>
      </c>
      <c r="F16" s="181">
        <v>-14.9</v>
      </c>
      <c r="G16" s="302">
        <v>-8.8000000000000007</v>
      </c>
      <c r="H16" s="302">
        <v>-11.4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221</v>
      </c>
      <c r="S16" s="170">
        <v>22</v>
      </c>
      <c r="T16" s="170">
        <v>70</v>
      </c>
      <c r="U16" s="170">
        <v>637</v>
      </c>
      <c r="V16" s="310">
        <v>26</v>
      </c>
      <c r="W16" s="310">
        <v>70</v>
      </c>
      <c r="X16" s="310">
        <v>805</v>
      </c>
      <c r="Y16" s="170"/>
      <c r="Z16" s="170"/>
      <c r="AA16" s="181"/>
      <c r="AB16" s="181"/>
      <c r="AC16" s="181"/>
      <c r="AD16" s="272">
        <v>28.77</v>
      </c>
      <c r="AE16" s="339">
        <v>970.6</v>
      </c>
      <c r="AF16" s="340" t="s">
        <v>261</v>
      </c>
      <c r="AG16" s="349">
        <v>974.8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-8.1999999999999993</v>
      </c>
      <c r="H17" s="300">
        <f>IF(COUNT(H13:H16)=0,"",MIN(H13:H16))</f>
        <v>-11.4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IF(COUNT(C8:C11,C13:C16)=0,"",'Winds-Day'!AW25)</f>
        <v>101.61274905728642</v>
      </c>
      <c r="D20" s="48">
        <f>IF(COUNT(D8:D11,D13:D16)=0,"",SUM(D8:D11,D13:D16)/COUNT(D8:D11,D13:D16))</f>
        <v>15.75</v>
      </c>
      <c r="E20" s="329">
        <f>IF((COUNT(G12,G17))=0,"",(MAX(G12,G17)))</f>
        <v>-4.4000000000000004</v>
      </c>
      <c r="F20" s="301">
        <f>E20</f>
        <v>-4.4000000000000004</v>
      </c>
      <c r="G20" s="293">
        <f>IF((COUNT(H12,H17))=0,"",(MIN(H12,H17)))</f>
        <v>-11.4</v>
      </c>
      <c r="H20" s="59">
        <f>IF((COUNT(E20:G20))=0,"",(AVERAGE(E20:G20)))</f>
        <v>-6.7333333333333343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-20</v>
      </c>
      <c r="N20" s="184">
        <f>M20*9/5+32</f>
        <v>-4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31</v>
      </c>
      <c r="U20" s="48">
        <f>IF(COUNT(U8:U11,U13:U16)=0,"",VLOOKUP(MAX(S8:S16),S8:U16,3,FALSE))</f>
        <v>1252</v>
      </c>
      <c r="V20" s="67">
        <f>IF(COUNT(W8:W11,W13:W16)=0,"",VLOOKUP(MAX(V8:V16),V8:X16,2,FALSE))</f>
        <v>170</v>
      </c>
      <c r="W20" s="68">
        <f>IF(COUNT(V8:V11,V13:V16)=0,"",MAX(V8:V11,V13:V16))</f>
        <v>39</v>
      </c>
      <c r="X20" s="186">
        <f>IF(COUNT(X8:X11,X13:X16)=0,"",VLOOKUP(MAX(V8:V16),V8:X16,3,FALSE))</f>
        <v>1251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28.77</v>
      </c>
      <c r="T23" s="44">
        <f>IF(COUNT(AD8:AD11,AD13:AD16)=0,"",MIN(AD8:AD16))</f>
        <v>28.54</v>
      </c>
      <c r="U23" s="44">
        <f>IF(COUNT(AD8:AD11,AD13:AD16)=0,"",AVERAGE(AD8:AD16))</f>
        <v>28.672499999999999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0.23000000000000043</v>
      </c>
      <c r="X24" s="119">
        <f>IF(COUNT(E8:E11,E13:E16)=0,"",E20-G20)</f>
        <v>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536"/>
  <sheetViews>
    <sheetView showGridLines="0" showRowColHeaders="0" topLeftCell="A7" zoomScaleNormal="100" workbookViewId="0">
      <selection activeCell="M21" sqref="M21"/>
    </sheetView>
  </sheetViews>
  <sheetFormatPr defaultColWidth="0" defaultRowHeight="12.75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174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53"/>
      <c r="AG8" s="347"/>
      <c r="AH8" s="247"/>
    </row>
    <row r="9" spans="1:34" ht="12.75" customHeight="1" x14ac:dyDescent="0.2">
      <c r="A9" s="247"/>
      <c r="B9" s="50" t="s">
        <v>18</v>
      </c>
      <c r="C9" s="177">
        <v>110</v>
      </c>
      <c r="D9" s="169">
        <v>6</v>
      </c>
      <c r="E9" s="180">
        <v>-5.9</v>
      </c>
      <c r="F9" s="180">
        <v>-9</v>
      </c>
      <c r="G9" s="302">
        <v>-5.8</v>
      </c>
      <c r="H9" s="302">
        <v>-10.6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20</v>
      </c>
      <c r="T9" s="169">
        <v>50</v>
      </c>
      <c r="U9" s="169">
        <v>1224</v>
      </c>
      <c r="V9" s="310">
        <v>24</v>
      </c>
      <c r="W9" s="310">
        <v>40</v>
      </c>
      <c r="X9" s="310">
        <v>1216</v>
      </c>
      <c r="Y9" s="169"/>
      <c r="Z9" s="169"/>
      <c r="AA9" s="180"/>
      <c r="AB9" s="180"/>
      <c r="AC9" s="180"/>
      <c r="AD9" s="271">
        <v>28.77</v>
      </c>
      <c r="AE9" s="337">
        <v>970.5</v>
      </c>
      <c r="AF9" s="351" t="s">
        <v>223</v>
      </c>
      <c r="AG9" s="348">
        <v>974.5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100</v>
      </c>
      <c r="D11" s="170">
        <v>9</v>
      </c>
      <c r="E11" s="181">
        <v>-4.4000000000000004</v>
      </c>
      <c r="F11" s="181">
        <v>-7</v>
      </c>
      <c r="G11" s="302">
        <v>-3.7</v>
      </c>
      <c r="H11" s="302">
        <v>-5.8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16</v>
      </c>
      <c r="T11" s="170">
        <v>160</v>
      </c>
      <c r="U11" s="170">
        <v>2008</v>
      </c>
      <c r="V11" s="310">
        <v>23</v>
      </c>
      <c r="W11" s="310">
        <v>150</v>
      </c>
      <c r="X11" s="310">
        <v>1950</v>
      </c>
      <c r="Y11" s="170"/>
      <c r="Z11" s="170"/>
      <c r="AA11" s="181"/>
      <c r="AB11" s="181"/>
      <c r="AC11" s="181"/>
      <c r="AD11" s="272">
        <v>28.76</v>
      </c>
      <c r="AE11" s="339">
        <v>970.1</v>
      </c>
      <c r="AF11" s="340" t="s">
        <v>246</v>
      </c>
      <c r="AG11" s="349">
        <v>974.3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-3.7</v>
      </c>
      <c r="H12" s="299">
        <f>IF(COUNT(H8:H11)=0,"",MIN(H8:H11))</f>
        <v>-10.6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110</v>
      </c>
      <c r="D14" s="169">
        <v>5</v>
      </c>
      <c r="E14" s="180">
        <v>-3.7</v>
      </c>
      <c r="F14" s="180">
        <v>-6.9</v>
      </c>
      <c r="G14" s="302">
        <v>-3.5</v>
      </c>
      <c r="H14" s="302">
        <v>-4.5999999999999996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23</v>
      </c>
      <c r="T14" s="169">
        <v>160</v>
      </c>
      <c r="U14" s="169">
        <v>242</v>
      </c>
      <c r="V14" s="310">
        <v>28</v>
      </c>
      <c r="W14" s="310">
        <v>150</v>
      </c>
      <c r="X14" s="310">
        <v>41</v>
      </c>
      <c r="Y14" s="169"/>
      <c r="Z14" s="169"/>
      <c r="AA14" s="180"/>
      <c r="AB14" s="180"/>
      <c r="AC14" s="180"/>
      <c r="AD14" s="271">
        <v>28.73</v>
      </c>
      <c r="AE14" s="337">
        <v>969.2</v>
      </c>
      <c r="AF14" s="338" t="s">
        <v>204</v>
      </c>
      <c r="AG14" s="348">
        <v>973.2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/>
      <c r="D16" s="170">
        <v>3</v>
      </c>
      <c r="E16" s="181">
        <v>-5.8</v>
      </c>
      <c r="F16" s="181">
        <v>-9.1999999999999993</v>
      </c>
      <c r="G16" s="302">
        <v>-3.1</v>
      </c>
      <c r="H16" s="302">
        <v>-5.8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>
        <v>0.04</v>
      </c>
      <c r="S16" s="170">
        <v>9</v>
      </c>
      <c r="T16" s="170">
        <v>100</v>
      </c>
      <c r="U16" s="170">
        <v>723</v>
      </c>
      <c r="V16" s="310">
        <v>12</v>
      </c>
      <c r="W16" s="310">
        <v>100</v>
      </c>
      <c r="X16" s="310">
        <v>722</v>
      </c>
      <c r="Y16" s="170"/>
      <c r="Z16" s="170"/>
      <c r="AA16" s="181"/>
      <c r="AB16" s="181"/>
      <c r="AC16" s="181"/>
      <c r="AD16" s="272">
        <v>28.68</v>
      </c>
      <c r="AE16" s="339">
        <v>967.6</v>
      </c>
      <c r="AF16" s="340" t="s">
        <v>240</v>
      </c>
      <c r="AG16" s="349">
        <v>971.6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-3.1</v>
      </c>
      <c r="H17" s="300">
        <f>IF(COUNT(H13:H16)=0,"",MIN(H13:H16))</f>
        <v>-5.8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IF(COUNT(C8:C11,C13:C16)=0,"",'Winds-Day'!AY25)</f>
        <v>105.50126032852189</v>
      </c>
      <c r="D20" s="48">
        <f>IF(COUNT(D8:D11,D13:D16)=0,"",SUM(D8:D11,D13:D16)/COUNT(D8:D11,D13:D16))</f>
        <v>5.75</v>
      </c>
      <c r="E20" s="329">
        <f>IF((COUNT(G12,G17))=0,"",(MAX(G12,G17)))</f>
        <v>-3.1</v>
      </c>
      <c r="F20" s="301">
        <f>E20</f>
        <v>-3.1</v>
      </c>
      <c r="G20" s="293">
        <f>IF((COUNT(H12,H17))=0,"",(MIN(H12,H17)))</f>
        <v>-10.6</v>
      </c>
      <c r="H20" s="59">
        <f>IF((COUNT(E20:G20))=0,"",(AVERAGE(E20:G20)))</f>
        <v>-5.6000000000000005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-22</v>
      </c>
      <c r="N20" s="184">
        <f>M20*9/5+32</f>
        <v>-7.6000000000000014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v>0.04</v>
      </c>
      <c r="S20" s="60">
        <f>IF(COUNT(T8:T11,T13:T16)=0,"",VLOOKUP(MAX(S8:S16),S8:U16,2,FALSE))</f>
        <v>160</v>
      </c>
      <c r="T20" s="45">
        <f>IF(COUNT(S8:S11,S13:S16)=0,"",MAX(S8:S11,S13:S16))</f>
        <v>23</v>
      </c>
      <c r="U20" s="48">
        <f>IF(COUNT(U8:U11,U13:U16)=0,"",VLOOKUP(MAX(S8:S16),S8:U16,3,FALSE))</f>
        <v>242</v>
      </c>
      <c r="V20" s="67">
        <f>IF(COUNT(W8:W11,W13:W16)=0,"",VLOOKUP(MAX(V8:V16),V8:X16,2,FALSE))</f>
        <v>150</v>
      </c>
      <c r="W20" s="68">
        <f>IF(COUNT(V8:V11,V13:V16)=0,"",MAX(V8:V11,V13:V16))</f>
        <v>28</v>
      </c>
      <c r="X20" s="186">
        <f>IF(COUNT(X8:X11,X13:X16)=0,"",VLOOKUP(MAX(V8:V16),V8:X16,3,FALSE))</f>
        <v>41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28.77</v>
      </c>
      <c r="T23" s="44">
        <f>IF(COUNT(AD8:AD11,AD13:AD16)=0,"",MIN(AD8:AD16))</f>
        <v>28.68</v>
      </c>
      <c r="U23" s="44">
        <f>IF(COUNT(AD8:AD11,AD13:AD16)=0,"",AVERAGE(AD8:AD16))</f>
        <v>28.734999999999999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8.9999999999999858E-2</v>
      </c>
      <c r="X24" s="119">
        <f>IF(COUNT(E8:E11,E13:E16)=0,"",E20-G20)</f>
        <v>7.5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S16" sqref="S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175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110</v>
      </c>
      <c r="D9" s="169">
        <v>6</v>
      </c>
      <c r="E9" s="180">
        <v>-4.2</v>
      </c>
      <c r="F9" s="180">
        <v>-9</v>
      </c>
      <c r="G9" s="302">
        <v>-3.2</v>
      </c>
      <c r="H9" s="302">
        <v>-7.1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7</v>
      </c>
      <c r="T9" s="169">
        <v>110</v>
      </c>
      <c r="U9" s="169">
        <v>1759</v>
      </c>
      <c r="V9" s="310"/>
      <c r="W9" s="310"/>
      <c r="X9" s="310"/>
      <c r="Y9" s="169"/>
      <c r="Z9" s="169"/>
      <c r="AA9" s="180"/>
      <c r="AB9" s="180"/>
      <c r="AC9" s="180"/>
      <c r="AD9" s="271">
        <v>28.6</v>
      </c>
      <c r="AE9" s="337">
        <v>964.8</v>
      </c>
      <c r="AF9" s="351" t="s">
        <v>252</v>
      </c>
      <c r="AG9" s="348">
        <v>968.9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80</v>
      </c>
      <c r="D11" s="170">
        <v>9</v>
      </c>
      <c r="E11" s="181">
        <v>-4.8</v>
      </c>
      <c r="F11" s="181">
        <v>-9.3000000000000007</v>
      </c>
      <c r="G11" s="302">
        <v>-0.9</v>
      </c>
      <c r="H11" s="302">
        <v>-5.8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11</v>
      </c>
      <c r="T11" s="170">
        <v>80</v>
      </c>
      <c r="U11" s="170">
        <v>2359</v>
      </c>
      <c r="V11" s="310">
        <v>13</v>
      </c>
      <c r="W11" s="310">
        <v>60</v>
      </c>
      <c r="X11" s="310">
        <v>2358</v>
      </c>
      <c r="Y11" s="170"/>
      <c r="Z11" s="170"/>
      <c r="AA11" s="181"/>
      <c r="AB11" s="181"/>
      <c r="AC11" s="181"/>
      <c r="AD11" s="272">
        <v>28.6</v>
      </c>
      <c r="AE11" s="339">
        <v>964.8</v>
      </c>
      <c r="AF11" s="340" t="s">
        <v>217</v>
      </c>
      <c r="AG11" s="349">
        <v>969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-0.9</v>
      </c>
      <c r="H12" s="299">
        <f>IF(COUNT(H8:H11)=0,"",MIN(H8:H11))</f>
        <v>-7.1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60</v>
      </c>
      <c r="D14" s="169">
        <v>12</v>
      </c>
      <c r="E14" s="180">
        <v>-4.7</v>
      </c>
      <c r="F14" s="180">
        <v>-10.8</v>
      </c>
      <c r="G14" s="302">
        <v>-3.8</v>
      </c>
      <c r="H14" s="302">
        <v>-6.3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14</v>
      </c>
      <c r="T14" s="169">
        <v>60</v>
      </c>
      <c r="U14" s="169">
        <v>352</v>
      </c>
      <c r="V14" s="310">
        <v>16</v>
      </c>
      <c r="W14" s="310">
        <v>60</v>
      </c>
      <c r="X14" s="310">
        <v>355</v>
      </c>
      <c r="Y14" s="169"/>
      <c r="Z14" s="169"/>
      <c r="AA14" s="180"/>
      <c r="AB14" s="180"/>
      <c r="AC14" s="180"/>
      <c r="AD14" s="271">
        <v>28.63</v>
      </c>
      <c r="AE14" s="337">
        <v>965.9</v>
      </c>
      <c r="AF14" s="338" t="s">
        <v>198</v>
      </c>
      <c r="AG14" s="348">
        <v>969.7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60</v>
      </c>
      <c r="D16" s="170">
        <v>12</v>
      </c>
      <c r="E16" s="181">
        <v>-7.9</v>
      </c>
      <c r="F16" s="181">
        <v>-10.5</v>
      </c>
      <c r="G16" s="302">
        <v>-4.5999999999999996</v>
      </c>
      <c r="H16" s="302">
        <v>-8.1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221</v>
      </c>
      <c r="S16" s="170">
        <v>17</v>
      </c>
      <c r="T16" s="170">
        <v>70</v>
      </c>
      <c r="U16" s="170">
        <v>1135</v>
      </c>
      <c r="V16" s="310">
        <v>20</v>
      </c>
      <c r="W16" s="310">
        <v>60</v>
      </c>
      <c r="X16" s="310">
        <v>1135</v>
      </c>
      <c r="Y16" s="170"/>
      <c r="Z16" s="170"/>
      <c r="AA16" s="181"/>
      <c r="AB16" s="181"/>
      <c r="AC16" s="181"/>
      <c r="AD16" s="272">
        <v>28.72</v>
      </c>
      <c r="AE16" s="339">
        <v>968.9</v>
      </c>
      <c r="AF16" s="340" t="s">
        <v>262</v>
      </c>
      <c r="AG16" s="349">
        <v>973.1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-3.8</v>
      </c>
      <c r="H17" s="300">
        <f>IF(COUNT(H13:H16)=0,"",MIN(H13:H16))</f>
        <v>-8.1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IF(COUNT(C8:C11,C13:C16)=0,"",'Winds-Day'!BA25)</f>
        <v>71.933074996829333</v>
      </c>
      <c r="D20" s="48">
        <f>IF(COUNT(D8:D11,D13:D16)=0,"",SUM(D8:D11,D13:D16)/COUNT(D8:D11,D13:D16))</f>
        <v>9.75</v>
      </c>
      <c r="E20" s="329">
        <f>IF((COUNT(G12,G17))=0,"",(MAX(G12,G17)))</f>
        <v>-0.9</v>
      </c>
      <c r="F20" s="301">
        <f>E20</f>
        <v>-0.9</v>
      </c>
      <c r="G20" s="293">
        <f>IF((COUNT(H12,H17))=0,"",(MIN(H12,H17)))</f>
        <v>-8.1</v>
      </c>
      <c r="H20" s="59">
        <f>IF((COUNT(E20:G20))=0,"",(AVERAGE(E20:G20)))</f>
        <v>-3.3000000000000003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-17</v>
      </c>
      <c r="N20" s="184">
        <f>M20*9/5+32</f>
        <v>1.3999999999999986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17</v>
      </c>
      <c r="U20" s="48">
        <f>IF(COUNT(U8:U11,U13:U16)=0,"",VLOOKUP(MAX(S8:S16),S8:U16,3,FALSE))</f>
        <v>1135</v>
      </c>
      <c r="V20" s="67">
        <f>IF(COUNT(W8:W11,W13:W16)=0,"",VLOOKUP(MAX(V8:V16),V8:X16,2,FALSE))</f>
        <v>60</v>
      </c>
      <c r="W20" s="68">
        <f>IF(COUNT(V8:V11,V13:V16)=0,"",MAX(V8:V11,V13:V16))</f>
        <v>20</v>
      </c>
      <c r="X20" s="186">
        <f>IF(COUNT(X8:X11,X13:X16)=0,"",VLOOKUP(MAX(V8:V16),V8:X16,3,FALSE))</f>
        <v>1135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28.72</v>
      </c>
      <c r="T23" s="44">
        <f>IF(COUNT(AD8:AD11,AD13:AD16)=0,"",MIN(AD8:AD16))</f>
        <v>28.6</v>
      </c>
      <c r="U23" s="44">
        <f>IF(COUNT(AD8:AD11,AD13:AD16)=0,"",AVERAGE(AD8:AD16))</f>
        <v>28.637499999999999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0.11999999999999744</v>
      </c>
      <c r="X24" s="119">
        <f>IF(COUNT(E8:E11,E13:E16)=0,"",E20-G20)</f>
        <v>7.1999999999999993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U16" sqref="U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176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140</v>
      </c>
      <c r="D9" s="169">
        <v>17</v>
      </c>
      <c r="E9" s="180">
        <v>-6.3</v>
      </c>
      <c r="F9" s="180">
        <v>-10</v>
      </c>
      <c r="G9" s="302">
        <v>-4.5</v>
      </c>
      <c r="H9" s="302">
        <v>-8.5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19</v>
      </c>
      <c r="T9" s="169">
        <v>140</v>
      </c>
      <c r="U9" s="169">
        <v>1723</v>
      </c>
      <c r="V9" s="310">
        <v>27</v>
      </c>
      <c r="W9" s="310">
        <v>160</v>
      </c>
      <c r="X9" s="310">
        <v>1757</v>
      </c>
      <c r="Y9" s="169"/>
      <c r="Z9" s="169"/>
      <c r="AA9" s="180"/>
      <c r="AB9" s="180"/>
      <c r="AC9" s="180"/>
      <c r="AD9" s="271">
        <v>28.79</v>
      </c>
      <c r="AE9" s="337">
        <v>971.4</v>
      </c>
      <c r="AF9" s="351" t="s">
        <v>265</v>
      </c>
      <c r="AG9" s="348">
        <v>975.3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70</v>
      </c>
      <c r="D11" s="170">
        <v>12</v>
      </c>
      <c r="E11" s="181">
        <v>-6.6</v>
      </c>
      <c r="F11" s="181">
        <v>-9.5</v>
      </c>
      <c r="G11" s="302">
        <v>-5.6</v>
      </c>
      <c r="H11" s="302">
        <v>-7.1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16</v>
      </c>
      <c r="T11" s="170">
        <v>150</v>
      </c>
      <c r="U11" s="170">
        <v>1820</v>
      </c>
      <c r="V11" s="310">
        <v>27</v>
      </c>
      <c r="W11" s="310">
        <v>150</v>
      </c>
      <c r="X11" s="310">
        <v>1801</v>
      </c>
      <c r="Y11" s="170"/>
      <c r="Z11" s="170"/>
      <c r="AA11" s="181"/>
      <c r="AB11" s="181"/>
      <c r="AC11" s="181"/>
      <c r="AD11" s="272">
        <v>28.85</v>
      </c>
      <c r="AE11" s="339">
        <v>973.4</v>
      </c>
      <c r="AF11" s="340" t="s">
        <v>243</v>
      </c>
      <c r="AG11" s="349">
        <v>977.5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-4.5</v>
      </c>
      <c r="H12" s="299">
        <f>IF(COUNT(H8:H11)=0,"",MIN(H8:H11))</f>
        <v>-8.5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70</v>
      </c>
      <c r="D14" s="169">
        <v>7</v>
      </c>
      <c r="E14" s="180">
        <v>-5.4</v>
      </c>
      <c r="F14" s="180">
        <v>-10.4</v>
      </c>
      <c r="G14" s="302">
        <v>-5.4</v>
      </c>
      <c r="H14" s="302">
        <v>-7.9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17</v>
      </c>
      <c r="T14" s="169">
        <v>40</v>
      </c>
      <c r="U14" s="169">
        <v>329</v>
      </c>
      <c r="V14" s="310">
        <v>19</v>
      </c>
      <c r="W14" s="310">
        <v>100</v>
      </c>
      <c r="X14" s="310">
        <v>1</v>
      </c>
      <c r="Y14" s="169"/>
      <c r="Z14" s="169"/>
      <c r="AA14" s="180"/>
      <c r="AB14" s="180"/>
      <c r="AC14" s="180"/>
      <c r="AD14" s="271">
        <v>28.89</v>
      </c>
      <c r="AE14" s="337">
        <v>974.7</v>
      </c>
      <c r="AF14" s="338" t="s">
        <v>264</v>
      </c>
      <c r="AG14" s="348">
        <v>978.8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110</v>
      </c>
      <c r="D16" s="170">
        <v>3</v>
      </c>
      <c r="E16" s="181">
        <v>-5.9</v>
      </c>
      <c r="F16" s="181">
        <v>-9.1</v>
      </c>
      <c r="G16" s="302">
        <v>-5</v>
      </c>
      <c r="H16" s="302">
        <v>-8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15</v>
      </c>
      <c r="T16" s="170">
        <v>50</v>
      </c>
      <c r="U16" s="170">
        <v>802</v>
      </c>
      <c r="V16" s="310">
        <v>18</v>
      </c>
      <c r="W16" s="310">
        <v>50</v>
      </c>
      <c r="X16" s="310">
        <v>719</v>
      </c>
      <c r="Y16" s="170"/>
      <c r="Z16" s="170"/>
      <c r="AA16" s="181"/>
      <c r="AB16" s="181"/>
      <c r="AC16" s="181"/>
      <c r="AD16" s="272">
        <v>28.93</v>
      </c>
      <c r="AE16" s="339">
        <v>976.1</v>
      </c>
      <c r="AF16" s="340" t="s">
        <v>196</v>
      </c>
      <c r="AG16" s="349">
        <v>980.3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-5</v>
      </c>
      <c r="H17" s="300">
        <f>IF(COUNT(H13:H16)=0,"",MIN(H13:H16))</f>
        <v>-8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IF(COUNT(C8:C11,C13:C16)=0,"",'Winds-Day'!BC25)</f>
        <v>103.43791534290027</v>
      </c>
      <c r="D20" s="48">
        <f>IF(COUNT(D8:D11,D13:D16)=0,"",SUM(D8:D11,D13:D16)/COUNT(D8:D11,D13:D16))</f>
        <v>9.75</v>
      </c>
      <c r="E20" s="329">
        <f>IF((COUNT(G12,G17))=0,"",(MAX(G12,G17)))</f>
        <v>-4.5</v>
      </c>
      <c r="F20" s="301">
        <f>E20</f>
        <v>-4.5</v>
      </c>
      <c r="G20" s="293">
        <f>IF((COUNT(H12,H17))=0,"",(MIN(H12,H17)))</f>
        <v>-8.5</v>
      </c>
      <c r="H20" s="59">
        <f>IF((COUNT(E20:G20))=0,"",(AVERAGE(E20:G20)))</f>
        <v>-5.833333333333333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/>
      <c r="N20" s="184">
        <f>M20*9/5+32</f>
        <v>32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19</v>
      </c>
      <c r="U20" s="48">
        <f>IF(COUNT(U8:U11,U13:U16)=0,"",VLOOKUP(MAX(S8:S16),S8:U16,3,FALSE))</f>
        <v>1723</v>
      </c>
      <c r="V20" s="67">
        <f>IF(COUNT(W8:W11,W13:W16)=0,"",VLOOKUP(MAX(V8:V16),V8:X16,2,FALSE))</f>
        <v>160</v>
      </c>
      <c r="W20" s="68">
        <f>IF(COUNT(V8:V11,V13:V16)=0,"",MAX(V8:V11,V13:V16))</f>
        <v>27</v>
      </c>
      <c r="X20" s="186">
        <f>IF(COUNT(X8:X11,X13:X16)=0,"",VLOOKUP(MAX(V8:V16),V8:X16,3,FALSE))</f>
        <v>1757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28.93</v>
      </c>
      <c r="T23" s="44">
        <f>IF(COUNT(AD8:AD11,AD13:AD16)=0,"",MIN(AD8:AD16))</f>
        <v>28.79</v>
      </c>
      <c r="U23" s="44">
        <f>IF(COUNT(AD8:AD11,AD13:AD16)=0,"",AVERAGE(AD8:AD16))</f>
        <v>28.865000000000002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0.14000000000000057</v>
      </c>
      <c r="X24" s="119">
        <f>IF(COUNT(E8:E11,E13:E16)=0,"",E20-G20)</f>
        <v>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V28" sqref="V28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177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70</v>
      </c>
      <c r="D9" s="169">
        <v>11</v>
      </c>
      <c r="E9" s="180">
        <v>-6.9</v>
      </c>
      <c r="F9" s="180">
        <v>-9.9</v>
      </c>
      <c r="G9" s="302">
        <v>-5.9</v>
      </c>
      <c r="H9" s="302">
        <v>-7.4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12</v>
      </c>
      <c r="T9" s="169">
        <v>70</v>
      </c>
      <c r="U9" s="169">
        <v>1751</v>
      </c>
      <c r="V9" s="310"/>
      <c r="W9" s="310"/>
      <c r="X9" s="310"/>
      <c r="Y9" s="169"/>
      <c r="Z9" s="169"/>
      <c r="AA9" s="180"/>
      <c r="AB9" s="180"/>
      <c r="AC9" s="180"/>
      <c r="AD9" s="271">
        <v>28.97</v>
      </c>
      <c r="AE9" s="337">
        <v>977.4</v>
      </c>
      <c r="AF9" s="351" t="s">
        <v>235</v>
      </c>
      <c r="AG9" s="348">
        <v>981.6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5</v>
      </c>
      <c r="E11" s="181">
        <v>-4.7</v>
      </c>
      <c r="F11" s="181">
        <v>-8.4</v>
      </c>
      <c r="G11" s="302">
        <v>-3.6</v>
      </c>
      <c r="H11" s="302">
        <v>-6.8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12</v>
      </c>
      <c r="T11" s="170">
        <v>70</v>
      </c>
      <c r="U11" s="170">
        <v>1803</v>
      </c>
      <c r="V11" s="310"/>
      <c r="W11" s="310"/>
      <c r="X11" s="310"/>
      <c r="Y11" s="170"/>
      <c r="Z11" s="170"/>
      <c r="AA11" s="181"/>
      <c r="AB11" s="181"/>
      <c r="AC11" s="181"/>
      <c r="AD11" s="272">
        <v>29.02</v>
      </c>
      <c r="AE11" s="339">
        <v>979.1</v>
      </c>
      <c r="AF11" s="340" t="s">
        <v>196</v>
      </c>
      <c r="AG11" s="349">
        <v>983.2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-3.6</v>
      </c>
      <c r="H12" s="299">
        <f>IF(COUNT(H8:H11)=0,"",MIN(H8:H11))</f>
        <v>-7.4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4</v>
      </c>
      <c r="E14" s="180">
        <v>-5</v>
      </c>
      <c r="F14" s="180">
        <v>-8.1</v>
      </c>
      <c r="G14" s="302">
        <v>-4.2</v>
      </c>
      <c r="H14" s="302">
        <v>-5.3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9</v>
      </c>
      <c r="T14" s="169">
        <v>120</v>
      </c>
      <c r="U14" s="169">
        <v>228</v>
      </c>
      <c r="V14" s="310"/>
      <c r="W14" s="310"/>
      <c r="X14" s="310"/>
      <c r="Y14" s="169"/>
      <c r="Z14" s="169"/>
      <c r="AA14" s="180"/>
      <c r="AB14" s="180"/>
      <c r="AC14" s="180"/>
      <c r="AD14" s="271">
        <v>29.03</v>
      </c>
      <c r="AE14" s="337">
        <v>979.3</v>
      </c>
      <c r="AF14" s="338" t="s">
        <v>202</v>
      </c>
      <c r="AG14" s="348">
        <v>983.5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340</v>
      </c>
      <c r="D16" s="170">
        <v>7</v>
      </c>
      <c r="E16" s="181">
        <v>-5.7</v>
      </c>
      <c r="F16" s="181">
        <v>-7.6</v>
      </c>
      <c r="G16" s="302">
        <v>-4.7</v>
      </c>
      <c r="H16" s="302">
        <v>-5.7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>
        <v>0.02</v>
      </c>
      <c r="S16" s="170">
        <v>9</v>
      </c>
      <c r="T16" s="170">
        <v>320</v>
      </c>
      <c r="U16" s="170">
        <v>1119</v>
      </c>
      <c r="V16" s="310"/>
      <c r="W16" s="310"/>
      <c r="X16" s="310"/>
      <c r="Y16" s="170"/>
      <c r="Z16" s="170"/>
      <c r="AA16" s="181"/>
      <c r="AB16" s="181"/>
      <c r="AC16" s="181"/>
      <c r="AD16" s="272">
        <v>29.02</v>
      </c>
      <c r="AE16" s="339">
        <v>978.9</v>
      </c>
      <c r="AF16" s="340" t="s">
        <v>263</v>
      </c>
      <c r="AG16" s="349">
        <v>983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-4.2</v>
      </c>
      <c r="H17" s="300">
        <f>IF(COUNT(H13:H16)=0,"",MIN(H13:H16))</f>
        <v>-5.7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IF(COUNT(C8:C11,C13:C16)=0,"",'Winds-Day'!BE25)</f>
        <v>37.528807709151515</v>
      </c>
      <c r="D20" s="48">
        <f>IF(COUNT(D8:D11,D13:D16)=0,"",SUM(D8:D11,D13:D16)/COUNT(D8:D11,D13:D16))</f>
        <v>6.75</v>
      </c>
      <c r="E20" s="329">
        <f>IF((COUNT(G12,G17))=0,"",(MAX(G12,G17)))</f>
        <v>-3.6</v>
      </c>
      <c r="F20" s="301">
        <f>E20</f>
        <v>-3.6</v>
      </c>
      <c r="G20" s="293">
        <f>IF((COUNT(H12,H17))=0,"",(MIN(H12,H17)))</f>
        <v>-7.4</v>
      </c>
      <c r="H20" s="59">
        <f>IF((COUNT(E20:G20))=0,"",(AVERAGE(E20:G20)))</f>
        <v>-4.8666666666666671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-17</v>
      </c>
      <c r="N20" s="184">
        <f>M20*9/5+32</f>
        <v>1.3999999999999986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0.02</v>
      </c>
      <c r="S20" s="60">
        <f>IF(COUNT(T8:T11,T13:T16)=0,"",VLOOKUP(MAX(S8:S16),S8:U16,2,FALSE))</f>
        <v>70</v>
      </c>
      <c r="T20" s="45">
        <f>IF(COUNT(S8:S11,S13:S16)=0,"",MAX(S8:S11,S13:S16))</f>
        <v>12</v>
      </c>
      <c r="U20" s="48">
        <f>IF(COUNT(U8:U11,U13:U16)=0,"",VLOOKUP(MAX(S8:S16),S8:U16,3,FALSE))</f>
        <v>1751</v>
      </c>
      <c r="V20" s="67" t="str">
        <f>IF(COUNT(W8:W11,W13:W16)=0,"",VLOOKUP(MAX(V8:V16),V8:X16,2,FALSE))</f>
        <v/>
      </c>
      <c r="W20" s="68" t="str">
        <f>IF(COUNT(V8:V11,V13:V16)=0,"",MAX(V8:V11,V13:V16))</f>
        <v/>
      </c>
      <c r="X20" s="186" t="str">
        <f>IF(COUNT(X8:X11,X13:X16)=0,"",VLOOKUP(MAX(V8:V16),V8:X16,3,FALSE))</f>
        <v/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29.03</v>
      </c>
      <c r="T23" s="44">
        <f>IF(COUNT(AD8:AD11,AD13:AD16)=0,"",MIN(AD8:AD16))</f>
        <v>28.97</v>
      </c>
      <c r="U23" s="44">
        <f>IF(COUNT(AD8:AD11,AD13:AD16)=0,"",AVERAGE(AD8:AD16))</f>
        <v>29.009999999999998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6.0000000000002274E-2</v>
      </c>
      <c r="X24" s="119">
        <f>IF(COUNT(E8:E11,E13:E16)=0,"",E20-G20)</f>
        <v>3.8000000000000003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Q22" sqref="Q22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178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340</v>
      </c>
      <c r="D9" s="169">
        <v>10</v>
      </c>
      <c r="E9" s="180">
        <v>-4.5</v>
      </c>
      <c r="F9" s="180">
        <v>-8.4</v>
      </c>
      <c r="G9" s="302">
        <v>-4</v>
      </c>
      <c r="H9" s="302">
        <v>-6.1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13</v>
      </c>
      <c r="T9" s="169">
        <v>350</v>
      </c>
      <c r="U9" s="169">
        <v>1651</v>
      </c>
      <c r="V9" s="310">
        <v>18</v>
      </c>
      <c r="W9" s="310">
        <v>350</v>
      </c>
      <c r="X9" s="310">
        <v>1741</v>
      </c>
      <c r="Y9" s="169"/>
      <c r="Z9" s="169"/>
      <c r="AA9" s="180"/>
      <c r="AB9" s="180"/>
      <c r="AC9" s="180"/>
      <c r="AD9" s="271">
        <v>29</v>
      </c>
      <c r="AE9" s="337">
        <v>978.2</v>
      </c>
      <c r="AF9" s="351" t="s">
        <v>232</v>
      </c>
      <c r="AG9" s="348">
        <v>982.3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6</v>
      </c>
      <c r="E11" s="181">
        <v>-3.9</v>
      </c>
      <c r="F11" s="181">
        <v>-8.6999999999999993</v>
      </c>
      <c r="G11" s="302">
        <v>-3.3</v>
      </c>
      <c r="H11" s="302">
        <v>-4.9000000000000004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12</v>
      </c>
      <c r="T11" s="170">
        <v>340</v>
      </c>
      <c r="U11" s="170">
        <v>1819</v>
      </c>
      <c r="V11" s="310">
        <v>16</v>
      </c>
      <c r="W11" s="310">
        <v>350</v>
      </c>
      <c r="X11" s="310">
        <v>1837</v>
      </c>
      <c r="Y11" s="170"/>
      <c r="Z11" s="170"/>
      <c r="AA11" s="181"/>
      <c r="AB11" s="181"/>
      <c r="AC11" s="181"/>
      <c r="AD11" s="272">
        <v>29</v>
      </c>
      <c r="AE11" s="339">
        <v>978.4</v>
      </c>
      <c r="AF11" s="340" t="s">
        <v>233</v>
      </c>
      <c r="AG11" s="349">
        <v>982.4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-3.3</v>
      </c>
      <c r="H12" s="299">
        <f>IF(COUNT(H8:H11)=0,"",MIN(H8:H11))</f>
        <v>-6.1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5</v>
      </c>
      <c r="E14" s="180">
        <v>-2.5</v>
      </c>
      <c r="F14" s="180">
        <v>-10.9</v>
      </c>
      <c r="G14" s="302">
        <v>-1.5</v>
      </c>
      <c r="H14" s="302">
        <v>-4.4000000000000004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8</v>
      </c>
      <c r="T14" s="169">
        <v>80</v>
      </c>
      <c r="U14" s="169">
        <v>558</v>
      </c>
      <c r="V14" s="310">
        <v>9</v>
      </c>
      <c r="W14" s="310">
        <v>70</v>
      </c>
      <c r="X14" s="310">
        <v>538</v>
      </c>
      <c r="Y14" s="169"/>
      <c r="Z14" s="169"/>
      <c r="AA14" s="180"/>
      <c r="AB14" s="180"/>
      <c r="AC14" s="180"/>
      <c r="AD14" s="271">
        <v>29.03</v>
      </c>
      <c r="AE14" s="337">
        <v>979.2</v>
      </c>
      <c r="AF14" s="338" t="s">
        <v>235</v>
      </c>
      <c r="AG14" s="348">
        <v>983.3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130</v>
      </c>
      <c r="D16" s="170">
        <v>14</v>
      </c>
      <c r="E16" s="181">
        <v>-6.1</v>
      </c>
      <c r="F16" s="181">
        <v>-8.5</v>
      </c>
      <c r="G16" s="302">
        <v>-2.7</v>
      </c>
      <c r="H16" s="302">
        <v>-6.1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221</v>
      </c>
      <c r="S16" s="170">
        <v>24</v>
      </c>
      <c r="T16" s="170">
        <v>170</v>
      </c>
      <c r="U16" s="170">
        <v>933</v>
      </c>
      <c r="V16" s="310">
        <v>28</v>
      </c>
      <c r="W16" s="310">
        <v>170</v>
      </c>
      <c r="X16" s="310">
        <v>937</v>
      </c>
      <c r="Y16" s="170"/>
      <c r="Z16" s="170"/>
      <c r="AA16" s="181"/>
      <c r="AB16" s="181"/>
      <c r="AC16" s="181"/>
      <c r="AD16" s="272">
        <v>29.09</v>
      </c>
      <c r="AE16" s="339">
        <v>981.3</v>
      </c>
      <c r="AF16" s="340" t="s">
        <v>266</v>
      </c>
      <c r="AG16" s="349">
        <v>985.5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-1.5</v>
      </c>
      <c r="H17" s="300">
        <f>IF(COUNT(H13:H16)=0,"",MIN(H13:H16))</f>
        <v>-6.1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IF(COUNT(C8:C11,C13:C16)=0,"",'Winds-Day'!BG25)</f>
        <v>86.881961970508911</v>
      </c>
      <c r="D20" s="48">
        <f>IF(COUNT(D8:D11,D13:D16)=0,"",SUM(D8:D11,D13:D16)/COUNT(D8:D11,D13:D16))</f>
        <v>8.75</v>
      </c>
      <c r="E20" s="329">
        <f>IF((COUNT(G12,G17))=0,"",(MAX(G12,G17)))</f>
        <v>-1.5</v>
      </c>
      <c r="F20" s="301">
        <f>E20</f>
        <v>-1.5</v>
      </c>
      <c r="G20" s="293">
        <f>IF((COUNT(H12,H17))=0,"",(MIN(H12,H17)))</f>
        <v>-6.1</v>
      </c>
      <c r="H20" s="59">
        <f>IF((COUNT(E20:G20))=0,"",(AVERAGE(E20:G20)))</f>
        <v>-3.0333333333333332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-15</v>
      </c>
      <c r="N20" s="184">
        <f>M20*9/5+32</f>
        <v>5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24</v>
      </c>
      <c r="U20" s="48">
        <f>IF(COUNT(U8:U11,U13:U16)=0,"",VLOOKUP(MAX(S8:S16),S8:U16,3,FALSE))</f>
        <v>933</v>
      </c>
      <c r="V20" s="67">
        <f>IF(COUNT(W8:W11,W13:W16)=0,"",VLOOKUP(MAX(V8:V16),V8:X16,2,FALSE))</f>
        <v>170</v>
      </c>
      <c r="W20" s="68">
        <f>IF(COUNT(V8:V11,V13:V16)=0,"",MAX(V8:V11,V13:V16))</f>
        <v>28</v>
      </c>
      <c r="X20" s="186">
        <f>IF(COUNT(X8:X11,X13:X16)=0,"",VLOOKUP(MAX(V8:V16),V8:X16,3,FALSE))</f>
        <v>937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29.09</v>
      </c>
      <c r="T23" s="44">
        <f>IF(COUNT(AD8:AD11,AD13:AD16)=0,"",MIN(AD8:AD16))</f>
        <v>29</v>
      </c>
      <c r="U23" s="44">
        <f>IF(COUNT(AD8:AD11,AD13:AD16)=0,"",AVERAGE(AD8:AD16))</f>
        <v>29.03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8.9999999999999858E-2</v>
      </c>
      <c r="X24" s="119">
        <f>IF(COUNT(E8:E11,E13:E16)=0,"",E20-G20)</f>
        <v>4.5999999999999996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2" zoomScaleNormal="100" workbookViewId="0">
      <selection activeCell="O20" sqref="O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152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41"/>
      <c r="AG8" s="347"/>
      <c r="AH8" s="247"/>
    </row>
    <row r="9" spans="1:34" ht="12.75" customHeight="1" x14ac:dyDescent="0.2">
      <c r="A9" s="247"/>
      <c r="B9" s="50" t="s">
        <v>18</v>
      </c>
      <c r="C9" s="177">
        <v>100</v>
      </c>
      <c r="D9" s="169">
        <v>7</v>
      </c>
      <c r="E9" s="180">
        <v>-14.3</v>
      </c>
      <c r="F9" s="180">
        <v>-25.9</v>
      </c>
      <c r="G9" s="302">
        <v>-14.3</v>
      </c>
      <c r="H9" s="302">
        <v>-16.5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11</v>
      </c>
      <c r="T9" s="169">
        <v>90</v>
      </c>
      <c r="U9" s="169">
        <v>1732</v>
      </c>
      <c r="V9" s="310"/>
      <c r="W9" s="310"/>
      <c r="X9" s="310"/>
      <c r="Y9" s="169"/>
      <c r="Z9" s="169"/>
      <c r="AA9" s="180"/>
      <c r="AB9" s="180"/>
      <c r="AC9" s="180"/>
      <c r="AD9" s="271">
        <v>29.21</v>
      </c>
      <c r="AE9" s="337">
        <v>985.4</v>
      </c>
      <c r="AF9" s="338" t="s">
        <v>198</v>
      </c>
      <c r="AG9" s="348">
        <v>989.6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70</v>
      </c>
      <c r="D11" s="170">
        <v>11</v>
      </c>
      <c r="E11" s="181">
        <v>-15.3</v>
      </c>
      <c r="F11" s="181">
        <v>-26.1</v>
      </c>
      <c r="G11" s="302">
        <v>-14.3</v>
      </c>
      <c r="H11" s="302">
        <v>-15.9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15</v>
      </c>
      <c r="T11" s="170">
        <v>80</v>
      </c>
      <c r="U11" s="170">
        <v>2202</v>
      </c>
      <c r="V11" s="310">
        <v>18</v>
      </c>
      <c r="W11" s="310">
        <v>80</v>
      </c>
      <c r="X11" s="310">
        <v>2053</v>
      </c>
      <c r="Y11" s="170"/>
      <c r="Z11" s="170"/>
      <c r="AA11" s="181"/>
      <c r="AB11" s="181"/>
      <c r="AC11" s="181"/>
      <c r="AD11" s="272">
        <v>29.23</v>
      </c>
      <c r="AE11" s="339">
        <v>986</v>
      </c>
      <c r="AF11" s="340" t="s">
        <v>201</v>
      </c>
      <c r="AG11" s="349">
        <v>990.4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-14.3</v>
      </c>
      <c r="H12" s="299">
        <f>IF(COUNT(H8:H11)=0,"",MIN(H8:H11))</f>
        <v>-16.5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70</v>
      </c>
      <c r="D14" s="169">
        <v>9</v>
      </c>
      <c r="E14" s="180">
        <v>-13.7</v>
      </c>
      <c r="F14" s="180">
        <v>-25.3</v>
      </c>
      <c r="G14" s="302">
        <v>-12.3</v>
      </c>
      <c r="H14" s="302">
        <v>-15.6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13</v>
      </c>
      <c r="T14" s="169">
        <v>70</v>
      </c>
      <c r="U14" s="169">
        <v>26</v>
      </c>
      <c r="V14" s="310">
        <v>16</v>
      </c>
      <c r="W14" s="310">
        <v>70</v>
      </c>
      <c r="X14" s="310">
        <v>34</v>
      </c>
      <c r="Y14" s="169"/>
      <c r="Z14" s="169"/>
      <c r="AA14" s="180"/>
      <c r="AB14" s="180"/>
      <c r="AC14" s="180"/>
      <c r="AD14" s="271">
        <v>29.24</v>
      </c>
      <c r="AE14" s="337">
        <v>986.3</v>
      </c>
      <c r="AF14" s="338" t="s">
        <v>202</v>
      </c>
      <c r="AG14" s="348">
        <v>990.7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90</v>
      </c>
      <c r="D16" s="170">
        <v>5</v>
      </c>
      <c r="E16" s="181">
        <v>-13.6</v>
      </c>
      <c r="F16" s="181">
        <v>-24.2</v>
      </c>
      <c r="G16" s="302">
        <v>-13.2</v>
      </c>
      <c r="H16" s="302">
        <v>-14.2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11</v>
      </c>
      <c r="T16" s="170">
        <v>90</v>
      </c>
      <c r="U16" s="170">
        <v>920</v>
      </c>
      <c r="V16" s="310">
        <v>14</v>
      </c>
      <c r="W16" s="310">
        <v>80</v>
      </c>
      <c r="X16" s="310">
        <v>856</v>
      </c>
      <c r="Y16" s="170"/>
      <c r="Z16" s="170"/>
      <c r="AA16" s="181"/>
      <c r="AB16" s="181"/>
      <c r="AC16" s="181"/>
      <c r="AD16" s="272">
        <v>29.25</v>
      </c>
      <c r="AE16" s="339">
        <v>986.8</v>
      </c>
      <c r="AF16" s="340" t="s">
        <v>203</v>
      </c>
      <c r="AG16" s="349">
        <v>991.1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-12.3</v>
      </c>
      <c r="H17" s="300">
        <f>IF(COUNT(H13:H16)=0,"",MIN(H13:H16))</f>
        <v>-15.6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IF(COUNT(C8:C11,C13:C16)=0,"",'Winds-Day'!G25)</f>
        <v>79.613268769763067</v>
      </c>
      <c r="D20" s="48">
        <f>IF(COUNT(D8:D11,D13:D16)=0,"",SUM(D8:D11,D13:D16)/COUNT(D8:D11,D13:D16))</f>
        <v>8</v>
      </c>
      <c r="E20" s="329">
        <f>IF((COUNT(G12,G17))=0,"",(MAX(G12,G17)))</f>
        <v>-12.3</v>
      </c>
      <c r="F20" s="301">
        <f>E20</f>
        <v>-12.3</v>
      </c>
      <c r="G20" s="293">
        <f>IF((COUNT(H12,H17))=0,"",(MIN(H12,H17)))</f>
        <v>-16.5</v>
      </c>
      <c r="H20" s="59">
        <f>IF((COUNT(E20:G20))=0,"",(AVERAGE(E20:G20)))</f>
        <v>-13.700000000000001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-27</v>
      </c>
      <c r="N20" s="184">
        <f>M20*9/5+32</f>
        <v>-16.600000000000001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15</v>
      </c>
      <c r="U20" s="48">
        <f>IF(COUNT(U8:U11,U13:U16)=0,"",VLOOKUP(MAX(S8:S16),S8:U16,3,FALSE))</f>
        <v>2202</v>
      </c>
      <c r="V20" s="67">
        <f>IF(COUNT(W8:W11,W13:W16)=0,"",VLOOKUP(MAX(V8:V16),V8:X16,2,FALSE))</f>
        <v>80</v>
      </c>
      <c r="W20" s="68">
        <f>IF(COUNT(V8:V11,V13:V16)=0,"",MAX(V8:V11,V13:V16))</f>
        <v>18</v>
      </c>
      <c r="X20" s="186">
        <f>IF(COUNT(X8:X11,X13:X16)=0,"",VLOOKUP(MAX(V8:V16),V8:X16,3,FALSE))</f>
        <v>2053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29.25</v>
      </c>
      <c r="T23" s="44">
        <f>IF(COUNT(AD8:AD11,AD13:AD16)=0,"",MIN(AD8:AD16))</f>
        <v>29.21</v>
      </c>
      <c r="U23" s="44">
        <f>IF(COUNT(AD8:AD11,AD13:AD16)=0,"",AVERAGE(AD8:AD16))</f>
        <v>29.232499999999998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3.9999999999999147E-2</v>
      </c>
      <c r="X24" s="119">
        <f>IF(COUNT(E8:E11,E13:E16)=0,"",E20-G20)</f>
        <v>4.1999999999999993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abSelected="1" topLeftCell="A7" zoomScaleNormal="100" workbookViewId="0">
      <selection activeCell="C9" sqref="C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179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70</v>
      </c>
      <c r="D9" s="169">
        <v>7</v>
      </c>
      <c r="E9" s="180">
        <v>-5.6</v>
      </c>
      <c r="F9" s="180">
        <v>-9.8000000000000007</v>
      </c>
      <c r="G9" s="302">
        <v>-5.5</v>
      </c>
      <c r="H9" s="302">
        <v>-7.3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20</v>
      </c>
      <c r="T9" s="169">
        <v>140</v>
      </c>
      <c r="U9" s="169">
        <v>1459</v>
      </c>
      <c r="V9" s="310">
        <v>31</v>
      </c>
      <c r="W9" s="310">
        <v>160</v>
      </c>
      <c r="X9" s="310">
        <v>1433</v>
      </c>
      <c r="Y9" s="169"/>
      <c r="Z9" s="169"/>
      <c r="AA9" s="180"/>
      <c r="AB9" s="180"/>
      <c r="AC9" s="180"/>
      <c r="AD9" s="271">
        <v>29.12</v>
      </c>
      <c r="AE9" s="337">
        <v>982.4</v>
      </c>
      <c r="AF9" s="351" t="s">
        <v>241</v>
      </c>
      <c r="AG9" s="348">
        <v>986.5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40</v>
      </c>
      <c r="D11" s="170">
        <v>7</v>
      </c>
      <c r="E11" s="181">
        <v>-4</v>
      </c>
      <c r="F11" s="181">
        <v>-11.3</v>
      </c>
      <c r="G11" s="302">
        <v>-4</v>
      </c>
      <c r="H11" s="302">
        <v>-7.3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17</v>
      </c>
      <c r="T11" s="170">
        <v>70</v>
      </c>
      <c r="U11" s="170">
        <v>2134</v>
      </c>
      <c r="V11" s="310">
        <v>21</v>
      </c>
      <c r="W11" s="310">
        <v>70</v>
      </c>
      <c r="X11" s="310">
        <v>2133</v>
      </c>
      <c r="Y11" s="170"/>
      <c r="Z11" s="170"/>
      <c r="AA11" s="181"/>
      <c r="AB11" s="181"/>
      <c r="AC11" s="181"/>
      <c r="AD11" s="272">
        <v>29.14</v>
      </c>
      <c r="AE11" s="339">
        <v>983.1</v>
      </c>
      <c r="AF11" s="340" t="s">
        <v>212</v>
      </c>
      <c r="AG11" s="349">
        <v>987.2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-4</v>
      </c>
      <c r="H12" s="299">
        <f>IF(COUNT(H8:H11)=0,"",MIN(H8:H11))</f>
        <v>-7.3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4</v>
      </c>
      <c r="E14" s="180">
        <v>-3.3</v>
      </c>
      <c r="F14" s="180">
        <v>-11.7</v>
      </c>
      <c r="G14" s="302">
        <v>-1.9</v>
      </c>
      <c r="H14" s="302">
        <v>-5.8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13</v>
      </c>
      <c r="T14" s="169">
        <v>70</v>
      </c>
      <c r="U14" s="169">
        <v>228</v>
      </c>
      <c r="V14" s="310">
        <v>17</v>
      </c>
      <c r="W14" s="310">
        <v>80</v>
      </c>
      <c r="X14" s="310">
        <v>220</v>
      </c>
      <c r="Y14" s="169"/>
      <c r="Z14" s="169"/>
      <c r="AA14" s="180"/>
      <c r="AB14" s="180"/>
      <c r="AC14" s="180"/>
      <c r="AD14" s="271">
        <v>29.14</v>
      </c>
      <c r="AE14" s="337">
        <v>983.2</v>
      </c>
      <c r="AF14" s="338" t="s">
        <v>217</v>
      </c>
      <c r="AG14" s="348">
        <v>987.3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/>
      <c r="D16" s="170"/>
      <c r="E16" s="181">
        <v>-5</v>
      </c>
      <c r="F16" s="181">
        <v>-9.1999999999999993</v>
      </c>
      <c r="G16" s="302">
        <v>-2.4</v>
      </c>
      <c r="H16" s="302">
        <v>-5.0999999999999996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221</v>
      </c>
      <c r="S16" s="170">
        <v>6</v>
      </c>
      <c r="T16" s="170">
        <v>300</v>
      </c>
      <c r="U16" s="170">
        <v>1126</v>
      </c>
      <c r="V16" s="310">
        <v>8</v>
      </c>
      <c r="W16" s="310">
        <v>20</v>
      </c>
      <c r="X16" s="310">
        <v>650</v>
      </c>
      <c r="Y16" s="170"/>
      <c r="Z16" s="170"/>
      <c r="AA16" s="181"/>
      <c r="AB16" s="181"/>
      <c r="AC16" s="181"/>
      <c r="AD16" s="272">
        <v>29.14</v>
      </c>
      <c r="AE16" s="339">
        <v>983</v>
      </c>
      <c r="AF16" s="340" t="s">
        <v>225</v>
      </c>
      <c r="AG16" s="349">
        <v>987.2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-1.9</v>
      </c>
      <c r="H17" s="300">
        <f>IF(COUNT(H13:H16)=0,"",MIN(H13:H16))</f>
        <v>-5.8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IF(COUNT(C8:C11,C13:C16)=0,"",'Winds-Day'!BI25)</f>
        <v>54.999999999999993</v>
      </c>
      <c r="D20" s="48">
        <f>IF(COUNT(D8:D11,D13:D16)=0,"",SUM(D8:D11,D13:D16)/COUNT(D8:D11,D13:D16))</f>
        <v>6</v>
      </c>
      <c r="E20" s="329">
        <f>IF((COUNT(G12,G17))=0,"",(MAX(G12,G17)))</f>
        <v>-1.9</v>
      </c>
      <c r="F20" s="301">
        <f>E20</f>
        <v>-1.9</v>
      </c>
      <c r="G20" s="293">
        <f>IF((COUNT(H12,H17))=0,"",(MIN(H12,H17)))</f>
        <v>-7.3</v>
      </c>
      <c r="H20" s="59">
        <f>IF((COUNT(E20:G20))=0,"",(AVERAGE(E20:G20)))</f>
        <v>-3.6999999999999997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-18</v>
      </c>
      <c r="N20" s="184">
        <f>M20*9/5+32</f>
        <v>-0.39999999999999858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20</v>
      </c>
      <c r="U20" s="48">
        <f>IF(COUNT(U8:U11,U13:U16)=0,"",VLOOKUP(MAX(S8:S16),S8:U16,3,FALSE))</f>
        <v>1459</v>
      </c>
      <c r="V20" s="67">
        <f>IF(COUNT(W8:W11,W13:W16)=0,"",VLOOKUP(MAX(V8:V16),V8:X16,2,FALSE))</f>
        <v>160</v>
      </c>
      <c r="W20" s="68">
        <f>IF(COUNT(V8:V11,V13:V16)=0,"",MAX(V8:V11,V13:V16))</f>
        <v>31</v>
      </c>
      <c r="X20" s="186">
        <f>IF(COUNT(X8:X11,X13:X16)=0,"",VLOOKUP(MAX(V8:V16),V8:X16,3,FALSE))</f>
        <v>1433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29.14</v>
      </c>
      <c r="T23" s="44">
        <f>IF(COUNT(AD8:AD11,AD13:AD16)=0,"",MIN(AD8:AD16))</f>
        <v>29.12</v>
      </c>
      <c r="U23" s="44">
        <f>IF(COUNT(AD8:AD11,AD13:AD16)=0,"",AVERAGE(AD8:AD16))</f>
        <v>29.135000000000002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3</v>
      </c>
      <c r="W24" s="58">
        <f>IF(COUNT(AD8:AD11,AD13:AD16)=0,"",S23-T23)</f>
        <v>1.9999999999999574E-2</v>
      </c>
      <c r="X24" s="119">
        <f>IF(COUNT(E8:E11,E13:E16)=0,"",E20-G20)</f>
        <v>5.4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7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13.140625" customWidth="1"/>
    <col min="3" max="64" width="5.7109375" customWidth="1"/>
    <col min="65" max="65" width="2.7109375" customWidth="1"/>
  </cols>
  <sheetData>
    <row r="1" spans="1:65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</row>
    <row r="2" spans="1:65" x14ac:dyDescent="0.2">
      <c r="A2" s="56"/>
      <c r="B2" s="6"/>
      <c r="C2" s="8" t="s">
        <v>22</v>
      </c>
      <c r="D2" s="9"/>
      <c r="E2" t="s">
        <v>23</v>
      </c>
      <c r="G2" s="8" t="s">
        <v>24</v>
      </c>
      <c r="H2" s="9"/>
      <c r="I2" t="s">
        <v>25</v>
      </c>
      <c r="K2" s="8" t="s">
        <v>26</v>
      </c>
      <c r="L2" s="9"/>
      <c r="M2" t="s">
        <v>27</v>
      </c>
      <c r="O2" s="8" t="s">
        <v>28</v>
      </c>
      <c r="P2" s="9"/>
      <c r="Q2" t="s">
        <v>29</v>
      </c>
      <c r="S2" s="8" t="s">
        <v>30</v>
      </c>
      <c r="T2" s="9"/>
      <c r="U2" t="s">
        <v>31</v>
      </c>
      <c r="W2" s="8" t="s">
        <v>32</v>
      </c>
      <c r="X2" s="9"/>
      <c r="Y2" t="s">
        <v>33</v>
      </c>
      <c r="AA2" s="8" t="s">
        <v>34</v>
      </c>
      <c r="AB2" s="9"/>
      <c r="AC2" t="s">
        <v>35</v>
      </c>
      <c r="AE2" s="8" t="s">
        <v>36</v>
      </c>
      <c r="AF2" s="9"/>
      <c r="AG2" t="s">
        <v>37</v>
      </c>
      <c r="AI2" s="8" t="s">
        <v>38</v>
      </c>
      <c r="AJ2" s="9"/>
      <c r="AK2" t="s">
        <v>39</v>
      </c>
      <c r="AM2" s="8" t="s">
        <v>40</v>
      </c>
      <c r="AN2" s="9"/>
      <c r="AO2" t="s">
        <v>41</v>
      </c>
      <c r="AQ2" s="8" t="s">
        <v>42</v>
      </c>
      <c r="AR2" s="9"/>
      <c r="AS2" t="s">
        <v>43</v>
      </c>
      <c r="AU2" s="8" t="s">
        <v>44</v>
      </c>
      <c r="AV2" s="9"/>
      <c r="AW2" t="s">
        <v>45</v>
      </c>
      <c r="AY2" s="8" t="s">
        <v>46</v>
      </c>
      <c r="AZ2" s="9"/>
      <c r="BA2" t="s">
        <v>47</v>
      </c>
      <c r="BC2" s="8" t="s">
        <v>48</v>
      </c>
      <c r="BD2" s="9"/>
      <c r="BE2" t="s">
        <v>49</v>
      </c>
      <c r="BG2" s="8" t="s">
        <v>50</v>
      </c>
      <c r="BH2" s="9"/>
      <c r="BI2" t="s">
        <v>51</v>
      </c>
      <c r="BK2" s="8" t="s">
        <v>52</v>
      </c>
      <c r="BL2" s="9"/>
      <c r="BM2" s="56"/>
    </row>
    <row r="3" spans="1:65" x14ac:dyDescent="0.2">
      <c r="A3" s="56"/>
      <c r="B3" s="154" t="s">
        <v>13</v>
      </c>
      <c r="C3" s="10" t="str">
        <f>IF('Day1'!C8="","",'Day1'!C8)</f>
        <v/>
      </c>
      <c r="D3" s="7" t="str">
        <f>IF('Day1'!D8="","",'Day1'!D8)</f>
        <v/>
      </c>
      <c r="E3" s="10" t="str">
        <f>IF('Day2'!C8="","",'Day2'!C8)</f>
        <v/>
      </c>
      <c r="F3" s="7" t="str">
        <f>IF('Day2'!D8="","",'Day2'!D8)</f>
        <v/>
      </c>
      <c r="G3" s="10" t="str">
        <f>IF('Day3'!C8="","",'Day3'!C8)</f>
        <v/>
      </c>
      <c r="H3" s="7" t="str">
        <f>IF('Day3'!D8="","",'Day3'!D8)</f>
        <v/>
      </c>
      <c r="I3" s="10" t="str">
        <f>IF('Day4'!C8="","",'Day4'!C8)</f>
        <v/>
      </c>
      <c r="J3" s="7" t="str">
        <f>IF('Day4'!D8="","",'Day4'!D8)</f>
        <v/>
      </c>
      <c r="K3" s="10" t="str">
        <f>IF('Day5'!C8="","",'Day5'!C8)</f>
        <v/>
      </c>
      <c r="L3" s="7" t="str">
        <f>IF('Day5'!D8="","",'Day5'!D8)</f>
        <v/>
      </c>
      <c r="M3" s="10" t="str">
        <f>IF('Day6'!C8="","",'Day6'!C8)</f>
        <v/>
      </c>
      <c r="N3" s="7" t="str">
        <f>IF('Day6'!D8="","",'Day6'!D8)</f>
        <v/>
      </c>
      <c r="O3" s="10" t="str">
        <f>IF('Day7'!C8="","",'Day7'!C8)</f>
        <v/>
      </c>
      <c r="P3" s="7" t="str">
        <f>IF('Day7'!D8="","",'Day7'!D8)</f>
        <v/>
      </c>
      <c r="Q3" s="10" t="str">
        <f>IF('Day8'!C8="","",'Day8'!C8)</f>
        <v/>
      </c>
      <c r="R3" s="7" t="str">
        <f>IF('Day8'!D8="","",'Day8'!D8)</f>
        <v/>
      </c>
      <c r="S3" s="10" t="str">
        <f>IF('Day9'!C8="","",'Day9'!C8)</f>
        <v/>
      </c>
      <c r="T3" s="7" t="str">
        <f>IF('Day9'!D8="","",'Day9'!D8)</f>
        <v/>
      </c>
      <c r="U3" s="10" t="str">
        <f>IF('Day10'!C8="","",'Day10'!C8)</f>
        <v/>
      </c>
      <c r="V3" s="7" t="str">
        <f>IF('Day10'!D8="","",'Day10'!D8)</f>
        <v/>
      </c>
      <c r="W3" s="10" t="str">
        <f>IF('Day11'!C8="","",'Day11'!C8)</f>
        <v/>
      </c>
      <c r="X3" s="7" t="str">
        <f>IF('Day11'!D8="","",'Day11'!D8)</f>
        <v/>
      </c>
      <c r="Y3" s="10" t="str">
        <f>IF('Day12'!C8="","",'Day12'!C8)</f>
        <v/>
      </c>
      <c r="Z3" s="7" t="str">
        <f>IF('Day12'!D8="","",'Day12'!D8)</f>
        <v/>
      </c>
      <c r="AA3" s="10" t="str">
        <f>IF('Day13'!C8="","",'Day13'!C8)</f>
        <v/>
      </c>
      <c r="AB3" s="7" t="str">
        <f>IF('Day13'!D8="","",'Day13'!D8)</f>
        <v/>
      </c>
      <c r="AC3" s="10" t="str">
        <f>IF('Day14'!C8="","",'Day14'!C8)</f>
        <v/>
      </c>
      <c r="AD3" s="7" t="str">
        <f>IF('Day14'!D8="","",'Day14'!D8)</f>
        <v/>
      </c>
      <c r="AE3" s="10" t="str">
        <f>IF('Day15'!C8="","",'Day15'!C8)</f>
        <v/>
      </c>
      <c r="AF3" s="7" t="str">
        <f>IF('Day15'!D8="","",'Day15'!D8)</f>
        <v/>
      </c>
      <c r="AG3" s="10" t="str">
        <f>IF('Day16'!C8="","",'Day16'!C8)</f>
        <v/>
      </c>
      <c r="AH3" s="7" t="str">
        <f>IF('Day16'!D8="","",'Day16'!D8)</f>
        <v/>
      </c>
      <c r="AI3" s="10" t="str">
        <f>IF('Day17'!C8="","",'Day17'!C8)</f>
        <v/>
      </c>
      <c r="AJ3" s="7" t="str">
        <f>IF('Day17'!D8="","",'Day17'!D8)</f>
        <v/>
      </c>
      <c r="AK3" s="10" t="str">
        <f>IF('Day18'!C8="","",'Day18'!C8)</f>
        <v/>
      </c>
      <c r="AL3" s="7" t="str">
        <f>IF('Day18'!D8="","",'Day18'!D8)</f>
        <v/>
      </c>
      <c r="AM3" s="10" t="str">
        <f>IF('Day19'!C8="","",'Day19'!C8)</f>
        <v/>
      </c>
      <c r="AN3" s="7" t="str">
        <f>IF('Day19'!D8="","",'Day19'!D8)</f>
        <v/>
      </c>
      <c r="AO3" s="10" t="str">
        <f>IF('Day20'!C8="","",'Day20'!C8)</f>
        <v/>
      </c>
      <c r="AP3" s="7" t="str">
        <f>IF('Day20'!D8="","",'Day20'!D8)</f>
        <v/>
      </c>
      <c r="AQ3" s="10" t="str">
        <f>IF('Day21'!C8="","",'Day21'!C8)</f>
        <v/>
      </c>
      <c r="AR3" s="7" t="str">
        <f>IF('Day21'!D8="","",'Day21'!D8)</f>
        <v/>
      </c>
      <c r="AS3" s="10" t="str">
        <f>IF('Day22'!C8="","",'Day22'!C8)</f>
        <v/>
      </c>
      <c r="AT3" s="7" t="str">
        <f>IF('Day22'!D8="","",'Day22'!D8)</f>
        <v/>
      </c>
      <c r="AU3" s="10" t="str">
        <f>IF('Day23'!C8="","",'Day23'!C8)</f>
        <v/>
      </c>
      <c r="AV3" s="7" t="str">
        <f>IF('Day23'!D8="","",'Day23'!D8)</f>
        <v/>
      </c>
      <c r="AW3" s="10" t="str">
        <f>IF('Day24'!C8="","",'Day24'!C8)</f>
        <v/>
      </c>
      <c r="AX3" s="7" t="str">
        <f>IF('Day24'!D8="","",'Day24'!D8)</f>
        <v/>
      </c>
      <c r="AY3" s="10" t="str">
        <f>IF('Day25'!C8="","",'Day25'!C8)</f>
        <v/>
      </c>
      <c r="AZ3" s="7" t="str">
        <f>IF('Day25'!D8="","",'Day25'!D8)</f>
        <v/>
      </c>
      <c r="BA3" s="10" t="str">
        <f>IF('Day26'!C8="","",'Day26'!C8)</f>
        <v/>
      </c>
      <c r="BB3" s="7" t="str">
        <f>IF('Day26'!D8="","",'Day26'!D8)</f>
        <v/>
      </c>
      <c r="BC3" s="10" t="str">
        <f>IF('Day27'!C8="","",'Day27'!C8)</f>
        <v/>
      </c>
      <c r="BD3" s="7" t="str">
        <f>IF('Day27'!D8="","",'Day27'!D8)</f>
        <v/>
      </c>
      <c r="BE3" s="10" t="str">
        <f>IF('Day28'!C8="","",'Day28'!C8)</f>
        <v/>
      </c>
      <c r="BF3" s="7" t="str">
        <f>IF('Day28'!D8="","",'Day28'!D8)</f>
        <v/>
      </c>
      <c r="BG3" s="10" t="str">
        <f>IF('Day29'!C8="","",'Day29'!C8)</f>
        <v/>
      </c>
      <c r="BH3" s="7" t="str">
        <f>IF('Day29'!D8="","",'Day29'!D8)</f>
        <v/>
      </c>
      <c r="BI3" s="10" t="str">
        <f>IF('Day30'!C8="","",'Day30'!C8)</f>
        <v/>
      </c>
      <c r="BJ3" s="7" t="str">
        <f>IF('Day30'!D8="","",'Day30'!D8)</f>
        <v/>
      </c>
      <c r="BK3" s="10" t="e">
        <f>IF(#REF!="","",#REF!)</f>
        <v>#REF!</v>
      </c>
      <c r="BL3" s="7" t="e">
        <f>IF(#REF!="","",#REF!)</f>
        <v>#REF!</v>
      </c>
      <c r="BM3" s="56"/>
    </row>
    <row r="4" spans="1:65" x14ac:dyDescent="0.2">
      <c r="A4" s="56"/>
      <c r="B4" s="154" t="s">
        <v>18</v>
      </c>
      <c r="C4" s="10">
        <f>IF('Day1'!C9="","",'Day1'!C9)</f>
        <v>60</v>
      </c>
      <c r="D4" s="7">
        <f>IF('Day1'!D9="","",'Day1'!D9)</f>
        <v>10</v>
      </c>
      <c r="E4" s="10">
        <f>IF('Day2'!C9="","",'Day2'!C9)</f>
        <v>0</v>
      </c>
      <c r="F4" s="7">
        <f>IF('Day2'!D9="","",'Day2'!D9)</f>
        <v>0</v>
      </c>
      <c r="G4" s="10">
        <f>IF('Day3'!C9="","",'Day3'!C9)</f>
        <v>100</v>
      </c>
      <c r="H4" s="7">
        <f>IF('Day3'!D9="","",'Day3'!D9)</f>
        <v>7</v>
      </c>
      <c r="I4" s="10">
        <f>IF('Day4'!C9="","",'Day4'!C9)</f>
        <v>0</v>
      </c>
      <c r="J4" s="7">
        <f>IF('Day4'!D9="","",'Day4'!D9)</f>
        <v>0</v>
      </c>
      <c r="K4" s="10">
        <f>IF('Day5'!C9="","",'Day5'!C9)</f>
        <v>110</v>
      </c>
      <c r="L4" s="7">
        <f>IF('Day5'!D9="","",'Day5'!D9)</f>
        <v>12</v>
      </c>
      <c r="M4" s="10">
        <f>IF('Day6'!C9="","",'Day6'!C9)</f>
        <v>50</v>
      </c>
      <c r="N4" s="7">
        <f>IF('Day6'!D9="","",'Day6'!D9)</f>
        <v>11</v>
      </c>
      <c r="O4" s="10">
        <f>IF('Day7'!C9="","",'Day7'!C9)</f>
        <v>350</v>
      </c>
      <c r="P4" s="7">
        <f>IF('Day7'!D9="","",'Day7'!D9)</f>
        <v>8</v>
      </c>
      <c r="Q4" s="10">
        <f>IF('Day8'!C9="","",'Day8'!C9)</f>
        <v>170</v>
      </c>
      <c r="R4" s="7">
        <f>IF('Day8'!D9="","",'Day8'!D9)</f>
        <v>27</v>
      </c>
      <c r="S4" s="10">
        <f>IF('Day9'!C9="","",'Day9'!C9)</f>
        <v>70</v>
      </c>
      <c r="T4" s="7">
        <f>IF('Day9'!D9="","",'Day9'!D9)</f>
        <v>10</v>
      </c>
      <c r="U4" s="10">
        <f>IF('Day10'!C9="","",'Day10'!C9)</f>
        <v>0</v>
      </c>
      <c r="V4" s="7">
        <f>IF('Day10'!D9="","",'Day10'!D9)</f>
        <v>0</v>
      </c>
      <c r="W4" s="10" t="str">
        <f>IF('Day11'!C9="","",'Day11'!C9)</f>
        <v/>
      </c>
      <c r="X4" s="7">
        <f>IF('Day11'!D9="","",'Day11'!D9)</f>
        <v>6</v>
      </c>
      <c r="Y4" s="10">
        <f>IF('Day12'!C9="","",'Day12'!C9)</f>
        <v>0</v>
      </c>
      <c r="Z4" s="7">
        <f>IF('Day12'!D9="","",'Day12'!D9)</f>
        <v>0</v>
      </c>
      <c r="AA4" s="10">
        <f>IF('Day13'!C9="","",'Day13'!C9)</f>
        <v>110</v>
      </c>
      <c r="AB4" s="7">
        <f>IF('Day13'!D9="","",'Day13'!D9)</f>
        <v>7</v>
      </c>
      <c r="AC4" s="10">
        <f>IF('Day14'!C9="","",'Day14'!C9)</f>
        <v>80</v>
      </c>
      <c r="AD4" s="7">
        <f>IF('Day14'!D9="","",'Day14'!D9)</f>
        <v>12</v>
      </c>
      <c r="AE4" s="10">
        <f>IF('Day15'!C9="","",'Day15'!C9)</f>
        <v>350</v>
      </c>
      <c r="AF4" s="7">
        <f>IF('Day15'!D9="","",'Day15'!D9)</f>
        <v>10</v>
      </c>
      <c r="AG4" s="10">
        <f>IF('Day16'!C9="","",'Day16'!C9)</f>
        <v>310</v>
      </c>
      <c r="AH4" s="7">
        <f>IF('Day16'!D9="","",'Day16'!D9)</f>
        <v>5</v>
      </c>
      <c r="AI4" s="10">
        <f>IF('Day17'!C9="","",'Day17'!C9)</f>
        <v>150</v>
      </c>
      <c r="AJ4" s="7">
        <f>IF('Day17'!D9="","",'Day17'!D9)</f>
        <v>10</v>
      </c>
      <c r="AK4" s="10">
        <f>IF('Day18'!C9="","",'Day18'!C9)</f>
        <v>50</v>
      </c>
      <c r="AL4" s="7">
        <f>IF('Day18'!D9="","",'Day18'!D9)</f>
        <v>9</v>
      </c>
      <c r="AM4" s="10" t="str">
        <f>IF('Day19'!C9="","",'Day19'!C9)</f>
        <v/>
      </c>
      <c r="AN4" s="7">
        <f>IF('Day19'!D9="","",'Day19'!D9)</f>
        <v>3</v>
      </c>
      <c r="AO4" s="10">
        <f>IF('Day20'!C9="","",'Day20'!C9)</f>
        <v>0</v>
      </c>
      <c r="AP4" s="7">
        <f>IF('Day20'!D9="","",'Day20'!D9)</f>
        <v>0</v>
      </c>
      <c r="AQ4" s="10">
        <f>IF('Day21'!C9="","",'Day21'!C9)</f>
        <v>90</v>
      </c>
      <c r="AR4" s="7">
        <f>IF('Day21'!D9="","",'Day21'!D9)</f>
        <v>14</v>
      </c>
      <c r="AS4" s="10">
        <f>IF('Day22'!C9="","",'Day22'!C9)</f>
        <v>70</v>
      </c>
      <c r="AT4" s="7">
        <f>IF('Day22'!D9="","",'Day22'!D9)</f>
        <v>13</v>
      </c>
      <c r="AU4" s="10">
        <f>IF('Day23'!C9="","",'Day23'!C9)</f>
        <v>170</v>
      </c>
      <c r="AV4" s="7">
        <f>IF('Day23'!D9="","",'Day23'!D9)</f>
        <v>13</v>
      </c>
      <c r="AW4" s="10">
        <f>IF('Day24'!C9="","",'Day24'!C9)</f>
        <v>180</v>
      </c>
      <c r="AX4" s="7">
        <f>IF('Day24'!D9="","",'Day24'!D9)</f>
        <v>11</v>
      </c>
      <c r="AY4" s="10">
        <f>IF('Day25'!C9="","",'Day25'!C9)</f>
        <v>110</v>
      </c>
      <c r="AZ4" s="7">
        <f>IF('Day25'!D9="","",'Day25'!D9)</f>
        <v>6</v>
      </c>
      <c r="BA4" s="10">
        <f>IF('Day26'!C9="","",'Day26'!C9)</f>
        <v>110</v>
      </c>
      <c r="BB4" s="7">
        <f>IF('Day26'!D9="","",'Day26'!D9)</f>
        <v>6</v>
      </c>
      <c r="BC4" s="10">
        <f>IF('Day27'!C9="","",'Day27'!C9)</f>
        <v>140</v>
      </c>
      <c r="BD4" s="7">
        <f>IF('Day27'!D9="","",'Day27'!D9)</f>
        <v>17</v>
      </c>
      <c r="BE4" s="10">
        <f>IF('Day28'!C9="","",'Day28'!C9)</f>
        <v>70</v>
      </c>
      <c r="BF4" s="7">
        <f>IF('Day28'!D9="","",'Day28'!D9)</f>
        <v>11</v>
      </c>
      <c r="BG4" s="10">
        <f>IF('Day29'!C9="","",'Day29'!C9)</f>
        <v>340</v>
      </c>
      <c r="BH4" s="7">
        <f>IF('Day29'!D9="","",'Day29'!D9)</f>
        <v>10</v>
      </c>
      <c r="BI4" s="10">
        <f>IF('Day30'!C9="","",'Day30'!C9)</f>
        <v>70</v>
      </c>
      <c r="BJ4" s="7">
        <f>IF('Day30'!D9="","",'Day30'!D9)</f>
        <v>7</v>
      </c>
      <c r="BK4" s="10" t="e">
        <f>IF(#REF!="","",#REF!)</f>
        <v>#REF!</v>
      </c>
      <c r="BL4" s="7" t="e">
        <f>IF(#REF!="","",#REF!)</f>
        <v>#REF!</v>
      </c>
      <c r="BM4" s="56"/>
    </row>
    <row r="5" spans="1:65" x14ac:dyDescent="0.2">
      <c r="A5" s="56"/>
      <c r="B5" s="154" t="s">
        <v>19</v>
      </c>
      <c r="C5" s="10" t="str">
        <f>IF('Day1'!C10="","",'Day1'!C10)</f>
        <v/>
      </c>
      <c r="D5" s="7" t="str">
        <f>IF('Day1'!D10="","",'Day1'!D10)</f>
        <v/>
      </c>
      <c r="E5" s="10" t="str">
        <f>IF('Day2'!C10="","",'Day2'!C10)</f>
        <v/>
      </c>
      <c r="F5" s="7" t="str">
        <f>IF('Day2'!D10="","",'Day2'!D10)</f>
        <v/>
      </c>
      <c r="G5" s="10" t="str">
        <f>IF('Day3'!C10="","",'Day3'!C10)</f>
        <v/>
      </c>
      <c r="H5" s="7" t="str">
        <f>IF('Day3'!D10="","",'Day3'!D10)</f>
        <v/>
      </c>
      <c r="I5" s="10" t="str">
        <f>IF('Day4'!C10="","",'Day4'!C10)</f>
        <v/>
      </c>
      <c r="J5" s="7" t="str">
        <f>IF('Day4'!D10="","",'Day4'!D10)</f>
        <v/>
      </c>
      <c r="K5" s="10" t="str">
        <f>IF('Day5'!C10="","",'Day5'!C10)</f>
        <v/>
      </c>
      <c r="L5" s="7" t="str">
        <f>IF('Day5'!D10="","",'Day5'!D10)</f>
        <v/>
      </c>
      <c r="M5" s="10" t="str">
        <f>IF('Day6'!C10="","",'Day6'!C10)</f>
        <v/>
      </c>
      <c r="N5" s="7" t="str">
        <f>IF('Day6'!D10="","",'Day6'!D10)</f>
        <v/>
      </c>
      <c r="O5" s="10" t="str">
        <f>IF('Day7'!C10="","",'Day7'!C10)</f>
        <v/>
      </c>
      <c r="P5" s="7" t="str">
        <f>IF('Day7'!D10="","",'Day7'!D10)</f>
        <v/>
      </c>
      <c r="Q5" s="10" t="str">
        <f>IF('Day8'!C10="","",'Day8'!C10)</f>
        <v/>
      </c>
      <c r="R5" s="7" t="str">
        <f>IF('Day8'!D10="","",'Day8'!D10)</f>
        <v/>
      </c>
      <c r="S5" s="10" t="str">
        <f>IF('Day9'!C10="","",'Day9'!C10)</f>
        <v/>
      </c>
      <c r="T5" s="7" t="str">
        <f>IF('Day9'!D10="","",'Day9'!D10)</f>
        <v/>
      </c>
      <c r="U5" s="10" t="str">
        <f>IF('Day10'!C10="","",'Day10'!C10)</f>
        <v/>
      </c>
      <c r="V5" s="7" t="str">
        <f>IF('Day10'!D10="","",'Day10'!D10)</f>
        <v/>
      </c>
      <c r="W5" s="10" t="str">
        <f>IF('Day11'!C10="","",'Day11'!C10)</f>
        <v/>
      </c>
      <c r="X5" s="7" t="str">
        <f>IF('Day11'!D10="","",'Day11'!D10)</f>
        <v/>
      </c>
      <c r="Y5" s="10" t="str">
        <f>IF('Day12'!C10="","",'Day12'!C10)</f>
        <v/>
      </c>
      <c r="Z5" s="7" t="str">
        <f>IF('Day12'!D10="","",'Day12'!D10)</f>
        <v/>
      </c>
      <c r="AA5" s="10" t="str">
        <f>IF('Day13'!C10="","",'Day13'!C10)</f>
        <v/>
      </c>
      <c r="AB5" s="7" t="str">
        <f>IF('Day13'!D10="","",'Day13'!D10)</f>
        <v/>
      </c>
      <c r="AC5" s="10" t="str">
        <f>IF('Day14'!C10="","",'Day14'!C10)</f>
        <v/>
      </c>
      <c r="AD5" s="7" t="str">
        <f>IF('Day14'!D10="","",'Day14'!D10)</f>
        <v/>
      </c>
      <c r="AE5" s="10" t="str">
        <f>IF('Day15'!C10="","",'Day15'!C10)</f>
        <v/>
      </c>
      <c r="AF5" s="7" t="str">
        <f>IF('Day15'!D10="","",'Day15'!D10)</f>
        <v/>
      </c>
      <c r="AG5" s="10" t="str">
        <f>IF('Day16'!C10="","",'Day16'!C10)</f>
        <v/>
      </c>
      <c r="AH5" s="7" t="str">
        <f>IF('Day16'!D10="","",'Day16'!D10)</f>
        <v/>
      </c>
      <c r="AI5" s="10" t="str">
        <f>IF('Day17'!C10="","",'Day17'!C10)</f>
        <v/>
      </c>
      <c r="AJ5" s="7" t="str">
        <f>IF('Day17'!D10="","",'Day17'!D10)</f>
        <v/>
      </c>
      <c r="AK5" s="10" t="str">
        <f>IF('Day18'!C10="","",'Day18'!C10)</f>
        <v/>
      </c>
      <c r="AL5" s="7" t="str">
        <f>IF('Day18'!D10="","",'Day18'!D10)</f>
        <v/>
      </c>
      <c r="AM5" s="10" t="str">
        <f>IF('Day19'!C10="","",'Day19'!C10)</f>
        <v/>
      </c>
      <c r="AN5" s="7" t="str">
        <f>IF('Day19'!D10="","",'Day19'!D10)</f>
        <v/>
      </c>
      <c r="AO5" s="10" t="str">
        <f>IF('Day20'!C10="","",'Day20'!C10)</f>
        <v/>
      </c>
      <c r="AP5" s="7" t="str">
        <f>IF('Day20'!D10="","",'Day20'!D10)</f>
        <v/>
      </c>
      <c r="AQ5" s="10" t="str">
        <f>IF('Day21'!C10="","",'Day21'!C10)</f>
        <v/>
      </c>
      <c r="AR5" s="7" t="str">
        <f>IF('Day21'!D10="","",'Day21'!D10)</f>
        <v/>
      </c>
      <c r="AS5" s="10" t="str">
        <f>IF('Day22'!C10="","",'Day22'!C10)</f>
        <v/>
      </c>
      <c r="AT5" s="7" t="str">
        <f>IF('Day22'!D10="","",'Day22'!D10)</f>
        <v/>
      </c>
      <c r="AU5" s="10" t="str">
        <f>IF('Day23'!C10="","",'Day23'!C10)</f>
        <v/>
      </c>
      <c r="AV5" s="7" t="str">
        <f>IF('Day23'!D10="","",'Day23'!D10)</f>
        <v/>
      </c>
      <c r="AW5" s="10" t="str">
        <f>IF('Day24'!C10="","",'Day24'!C10)</f>
        <v/>
      </c>
      <c r="AX5" s="7" t="str">
        <f>IF('Day24'!D10="","",'Day24'!D10)</f>
        <v/>
      </c>
      <c r="AY5" s="10" t="str">
        <f>IF('Day25'!C10="","",'Day25'!C10)</f>
        <v/>
      </c>
      <c r="AZ5" s="7" t="str">
        <f>IF('Day25'!D10="","",'Day25'!D10)</f>
        <v/>
      </c>
      <c r="BA5" s="10" t="str">
        <f>IF('Day26'!C10="","",'Day26'!C10)</f>
        <v/>
      </c>
      <c r="BB5" s="7" t="str">
        <f>IF('Day26'!D10="","",'Day26'!D10)</f>
        <v/>
      </c>
      <c r="BC5" s="10" t="str">
        <f>IF('Day27'!C10="","",'Day27'!C10)</f>
        <v/>
      </c>
      <c r="BD5" s="7" t="str">
        <f>IF('Day27'!D10="","",'Day27'!D10)</f>
        <v/>
      </c>
      <c r="BE5" s="10" t="str">
        <f>IF('Day28'!C10="","",'Day28'!C10)</f>
        <v/>
      </c>
      <c r="BF5" s="7" t="str">
        <f>IF('Day28'!D10="","",'Day28'!D10)</f>
        <v/>
      </c>
      <c r="BG5" s="10" t="str">
        <f>IF('Day29'!C10="","",'Day29'!C10)</f>
        <v/>
      </c>
      <c r="BH5" s="7" t="str">
        <f>IF('Day29'!D10="","",'Day29'!D10)</f>
        <v/>
      </c>
      <c r="BI5" s="10" t="str">
        <f>IF('Day30'!C10="","",'Day30'!C10)</f>
        <v/>
      </c>
      <c r="BJ5" s="7" t="str">
        <f>IF('Day30'!D10="","",'Day30'!D10)</f>
        <v/>
      </c>
      <c r="BK5" s="10" t="e">
        <f>IF(#REF!="","",#REF!)</f>
        <v>#REF!</v>
      </c>
      <c r="BL5" s="7" t="e">
        <f>IF(#REF!="","",#REF!)</f>
        <v>#REF!</v>
      </c>
      <c r="BM5" s="56"/>
    </row>
    <row r="6" spans="1:65" x14ac:dyDescent="0.2">
      <c r="A6" s="56"/>
      <c r="B6" s="154" t="s">
        <v>53</v>
      </c>
      <c r="C6" s="10">
        <f>IF('Day1'!C11="","",'Day1'!C11)</f>
        <v>60</v>
      </c>
      <c r="D6" s="7">
        <f>IF('Day1'!D11="","",'Day1'!D11)</f>
        <v>17</v>
      </c>
      <c r="E6" s="10">
        <f>IF('Day2'!C11="","",'Day2'!C11)</f>
        <v>100</v>
      </c>
      <c r="F6" s="7">
        <f>IF('Day2'!D11="","",'Day2'!D11)</f>
        <v>8</v>
      </c>
      <c r="G6" s="10">
        <f>IF('Day3'!C11="","",'Day3'!C11)</f>
        <v>70</v>
      </c>
      <c r="H6" s="7">
        <f>IF('Day3'!D11="","",'Day3'!D11)</f>
        <v>11</v>
      </c>
      <c r="I6" s="10">
        <f>IF('Day4'!C11="","",'Day4'!C11)</f>
        <v>320</v>
      </c>
      <c r="J6" s="7">
        <f>IF('Day4'!D11="","",'Day4'!D11)</f>
        <v>3</v>
      </c>
      <c r="K6" s="10">
        <f>IF('Day5'!C11="","",'Day5'!C11)</f>
        <v>80</v>
      </c>
      <c r="L6" s="7">
        <f>IF('Day5'!D11="","",'Day5'!D11)</f>
        <v>16</v>
      </c>
      <c r="M6" s="10" t="str">
        <f>IF('Day6'!C11="","",'Day6'!C11)</f>
        <v/>
      </c>
      <c r="N6" s="7">
        <f>IF('Day6'!D11="","",'Day6'!D11)</f>
        <v>6</v>
      </c>
      <c r="O6" s="10">
        <f>IF('Day7'!C11="","",'Day7'!C11)</f>
        <v>320</v>
      </c>
      <c r="P6" s="7">
        <f>IF('Day7'!D11="","",'Day7'!D11)</f>
        <v>5</v>
      </c>
      <c r="Q6" s="10">
        <f>IF('Day8'!C11="","",'Day8'!C11)</f>
        <v>140</v>
      </c>
      <c r="R6" s="7">
        <f>IF('Day8'!D11="","",'Day8'!D11)</f>
        <v>20</v>
      </c>
      <c r="S6" s="10">
        <f>IF('Day9'!C11="","",'Day9'!C11)</f>
        <v>350</v>
      </c>
      <c r="T6" s="7">
        <f>IF('Day9'!D11="","",'Day9'!D11)</f>
        <v>7</v>
      </c>
      <c r="U6" s="10">
        <f>IF('Day10'!C11="","",'Day10'!C11)</f>
        <v>0</v>
      </c>
      <c r="V6" s="7">
        <f>IF('Day10'!D11="","",'Day10'!D11)</f>
        <v>0</v>
      </c>
      <c r="W6" s="10">
        <f>IF('Day11'!C11="","",'Day11'!C11)</f>
        <v>0</v>
      </c>
      <c r="X6" s="7">
        <f>IF('Day11'!D11="","",'Day11'!D11)</f>
        <v>0</v>
      </c>
      <c r="Y6" s="10">
        <f>IF('Day12'!C11="","",'Day12'!C11)</f>
        <v>290</v>
      </c>
      <c r="Z6" s="7">
        <f>IF('Day12'!D11="","",'Day12'!D11)</f>
        <v>4</v>
      </c>
      <c r="AA6" s="10">
        <f>IF('Day13'!C11="","",'Day13'!C11)</f>
        <v>110</v>
      </c>
      <c r="AB6" s="7">
        <f>IF('Day13'!D11="","",'Day13'!D11)</f>
        <v>11</v>
      </c>
      <c r="AC6" s="10">
        <f>IF('Day14'!C11="","",'Day14'!C11)</f>
        <v>70</v>
      </c>
      <c r="AD6" s="7">
        <f>IF('Day14'!D11="","",'Day14'!D11)</f>
        <v>18</v>
      </c>
      <c r="AE6" s="10">
        <f>IF('Day15'!C11="","",'Day15'!C11)</f>
        <v>110</v>
      </c>
      <c r="AF6" s="7">
        <f>IF('Day15'!D11="","",'Day15'!D11)</f>
        <v>10</v>
      </c>
      <c r="AG6" s="10" t="str">
        <f>IF('Day16'!C11="","",'Day16'!C11)</f>
        <v/>
      </c>
      <c r="AH6" s="7">
        <f>IF('Day16'!D11="","",'Day16'!D11)</f>
        <v>5</v>
      </c>
      <c r="AI6" s="10">
        <f>IF('Day17'!C11="","",'Day17'!C11)</f>
        <v>170</v>
      </c>
      <c r="AJ6" s="7">
        <f>IF('Day17'!D11="","",'Day17'!D11)</f>
        <v>13</v>
      </c>
      <c r="AK6" s="10">
        <f>IF('Day18'!C11="","",'Day18'!C11)</f>
        <v>130</v>
      </c>
      <c r="AL6" s="7">
        <f>IF('Day18'!D11="","",'Day18'!D11)</f>
        <v>12</v>
      </c>
      <c r="AM6" s="10">
        <f>IF('Day19'!C11="","",'Day19'!C11)</f>
        <v>130</v>
      </c>
      <c r="AN6" s="7">
        <f>IF('Day19'!D11="","",'Day19'!D11)</f>
        <v>9</v>
      </c>
      <c r="AO6" s="10" t="str">
        <f>IF('Day20'!C11="","",'Day20'!C11)</f>
        <v/>
      </c>
      <c r="AP6" s="7">
        <f>IF('Day20'!D11="","",'Day20'!D11)</f>
        <v>4</v>
      </c>
      <c r="AQ6" s="10" t="str">
        <f>IF('Day21'!C11="","",'Day21'!C11)</f>
        <v/>
      </c>
      <c r="AR6" s="7">
        <f>IF('Day21'!D11="","",'Day21'!D11)</f>
        <v>6</v>
      </c>
      <c r="AS6" s="10" t="str">
        <f>IF('Day22'!C11="","",'Day22'!C11)</f>
        <v/>
      </c>
      <c r="AT6" s="7">
        <f>IF('Day22'!D11="","",'Day22'!D11)</f>
        <v>4</v>
      </c>
      <c r="AU6" s="10">
        <f>IF('Day23'!C11="","",'Day23'!C11)</f>
        <v>190</v>
      </c>
      <c r="AV6" s="7">
        <f>IF('Day23'!D11="","",'Day23'!D11)</f>
        <v>24</v>
      </c>
      <c r="AW6" s="10">
        <f>IF('Day24'!C11="","",'Day24'!C11)</f>
        <v>160</v>
      </c>
      <c r="AX6" s="7">
        <f>IF('Day24'!D11="","",'Day24'!D11)</f>
        <v>15</v>
      </c>
      <c r="AY6" s="10">
        <f>IF('Day25'!C11="","",'Day25'!C11)</f>
        <v>100</v>
      </c>
      <c r="AZ6" s="7">
        <f>IF('Day25'!D11="","",'Day25'!D11)</f>
        <v>9</v>
      </c>
      <c r="BA6" s="10">
        <f>IF('Day26'!C11="","",'Day26'!C11)</f>
        <v>80</v>
      </c>
      <c r="BB6" s="7">
        <f>IF('Day26'!D11="","",'Day26'!D11)</f>
        <v>9</v>
      </c>
      <c r="BC6" s="10">
        <f>IF('Day27'!C11="","",'Day27'!C11)</f>
        <v>70</v>
      </c>
      <c r="BD6" s="7">
        <f>IF('Day27'!D11="","",'Day27'!D11)</f>
        <v>12</v>
      </c>
      <c r="BE6" s="10" t="str">
        <f>IF('Day28'!C11="","",'Day28'!C11)</f>
        <v/>
      </c>
      <c r="BF6" s="7">
        <f>IF('Day28'!D11="","",'Day28'!D11)</f>
        <v>5</v>
      </c>
      <c r="BG6" s="10" t="str">
        <f>IF('Day29'!C11="","",'Day29'!C11)</f>
        <v/>
      </c>
      <c r="BH6" s="7">
        <f>IF('Day29'!D11="","",'Day29'!D11)</f>
        <v>6</v>
      </c>
      <c r="BI6" s="10">
        <f>IF('Day30'!C11="","",'Day30'!C11)</f>
        <v>40</v>
      </c>
      <c r="BJ6" s="7">
        <f>IF('Day30'!D11="","",'Day30'!D11)</f>
        <v>7</v>
      </c>
      <c r="BK6" s="10" t="e">
        <f>IF(#REF!="","",#REF!)</f>
        <v>#REF!</v>
      </c>
      <c r="BL6" s="7" t="e">
        <f>IF(#REF!="","",#REF!)</f>
        <v>#REF!</v>
      </c>
      <c r="BM6" s="56"/>
    </row>
    <row r="7" spans="1:65" x14ac:dyDescent="0.2">
      <c r="A7" s="56"/>
      <c r="B7" s="154" t="s">
        <v>14</v>
      </c>
      <c r="C7" s="10" t="str">
        <f>IF('Day1'!C13="","",'Day1'!C13)</f>
        <v/>
      </c>
      <c r="D7" s="7" t="str">
        <f>IF('Day1'!D13="","",'Day1'!D13)</f>
        <v/>
      </c>
      <c r="E7" s="10" t="str">
        <f>IF('Day2'!C13="","",'Day2'!C13)</f>
        <v/>
      </c>
      <c r="F7" s="7" t="str">
        <f>IF('Day2'!D13="","",'Day2'!D13)</f>
        <v/>
      </c>
      <c r="G7" s="10" t="str">
        <f>IF('Day3'!C13="","",'Day3'!C13)</f>
        <v/>
      </c>
      <c r="H7" s="7" t="str">
        <f>IF('Day3'!D13="","",'Day3'!D13)</f>
        <v/>
      </c>
      <c r="I7" s="10" t="str">
        <f>IF('Day4'!C13="","",'Day4'!C13)</f>
        <v/>
      </c>
      <c r="J7" s="7" t="str">
        <f>IF('Day4'!D13="","",'Day4'!D13)</f>
        <v/>
      </c>
      <c r="K7" s="10" t="str">
        <f>IF('Day5'!C13="","",'Day5'!C13)</f>
        <v/>
      </c>
      <c r="L7" s="7" t="str">
        <f>IF('Day5'!D13="","",'Day5'!D13)</f>
        <v/>
      </c>
      <c r="M7" s="10" t="str">
        <f>IF('Day6'!C13="","",'Day6'!C13)</f>
        <v/>
      </c>
      <c r="N7" s="7" t="str">
        <f>IF('Day6'!D13="","",'Day6'!D13)</f>
        <v/>
      </c>
      <c r="O7" s="10" t="str">
        <f>IF('Day7'!C13="","",'Day7'!C13)</f>
        <v/>
      </c>
      <c r="P7" s="7" t="str">
        <f>IF('Day7'!D13="","",'Day7'!D13)</f>
        <v/>
      </c>
      <c r="Q7" s="10" t="str">
        <f>IF('Day8'!C13="","",'Day8'!C13)</f>
        <v/>
      </c>
      <c r="R7" s="7" t="str">
        <f>IF('Day8'!D13="","",'Day8'!D13)</f>
        <v/>
      </c>
      <c r="S7" s="10" t="str">
        <f>IF('Day9'!C13="","",'Day9'!C13)</f>
        <v/>
      </c>
      <c r="T7" s="7" t="str">
        <f>IF('Day9'!D13="","",'Day9'!D13)</f>
        <v/>
      </c>
      <c r="U7" s="10" t="str">
        <f>IF('Day10'!C13="","",'Day10'!C13)</f>
        <v/>
      </c>
      <c r="V7" s="7" t="str">
        <f>IF('Day10'!D13="","",'Day10'!D13)</f>
        <v/>
      </c>
      <c r="W7" s="10" t="str">
        <f>IF('Day11'!C13="","",'Day11'!C13)</f>
        <v/>
      </c>
      <c r="X7" s="7" t="str">
        <f>IF('Day11'!D13="","",'Day11'!D13)</f>
        <v/>
      </c>
      <c r="Y7" s="10" t="str">
        <f>IF('Day12'!C13="","",'Day12'!C13)</f>
        <v/>
      </c>
      <c r="Z7" s="7" t="str">
        <f>IF('Day12'!D13="","",'Day12'!D13)</f>
        <v/>
      </c>
      <c r="AA7" s="10" t="str">
        <f>IF('Day13'!C13="","",'Day13'!C13)</f>
        <v/>
      </c>
      <c r="AB7" s="7" t="str">
        <f>IF('Day13'!D13="","",'Day13'!D13)</f>
        <v/>
      </c>
      <c r="AC7" s="10" t="str">
        <f>IF('Day14'!C13="","",'Day14'!C13)</f>
        <v/>
      </c>
      <c r="AD7" s="7" t="str">
        <f>IF('Day14'!D13="","",'Day14'!D13)</f>
        <v/>
      </c>
      <c r="AE7" s="10" t="str">
        <f>IF('Day15'!C13="","",'Day15'!C13)</f>
        <v/>
      </c>
      <c r="AF7" s="7" t="str">
        <f>IF('Day15'!D13="","",'Day15'!D13)</f>
        <v/>
      </c>
      <c r="AG7" s="10" t="str">
        <f>IF('Day16'!C13="","",'Day16'!C13)</f>
        <v/>
      </c>
      <c r="AH7" s="7" t="str">
        <f>IF('Day16'!D13="","",'Day16'!D13)</f>
        <v/>
      </c>
      <c r="AI7" s="10" t="str">
        <f>IF('Day17'!C13="","",'Day17'!C13)</f>
        <v/>
      </c>
      <c r="AJ7" s="7" t="str">
        <f>IF('Day17'!D13="","",'Day17'!D13)</f>
        <v/>
      </c>
      <c r="AK7" s="10" t="str">
        <f>IF('Day18'!C13="","",'Day18'!C13)</f>
        <v/>
      </c>
      <c r="AL7" s="7" t="str">
        <f>IF('Day18'!D13="","",'Day18'!D13)</f>
        <v/>
      </c>
      <c r="AM7" s="10" t="str">
        <f>IF('Day19'!C13="","",'Day19'!C13)</f>
        <v/>
      </c>
      <c r="AN7" s="7" t="str">
        <f>IF('Day19'!D13="","",'Day19'!D13)</f>
        <v/>
      </c>
      <c r="AO7" s="10" t="str">
        <f>IF('Day20'!C13="","",'Day20'!C13)</f>
        <v/>
      </c>
      <c r="AP7" s="7" t="str">
        <f>IF('Day20'!D13="","",'Day20'!D13)</f>
        <v/>
      </c>
      <c r="AQ7" s="10" t="str">
        <f>IF('Day21'!C13="","",'Day21'!C13)</f>
        <v/>
      </c>
      <c r="AR7" s="7" t="str">
        <f>IF('Day21'!D13="","",'Day21'!D13)</f>
        <v/>
      </c>
      <c r="AS7" s="10" t="str">
        <f>IF('Day22'!C13="","",'Day22'!C13)</f>
        <v/>
      </c>
      <c r="AT7" s="7" t="str">
        <f>IF('Day22'!D13="","",'Day22'!D13)</f>
        <v/>
      </c>
      <c r="AU7" s="10" t="str">
        <f>IF('Day23'!C13="","",'Day23'!C13)</f>
        <v/>
      </c>
      <c r="AV7" s="7" t="str">
        <f>IF('Day23'!D13="","",'Day23'!D13)</f>
        <v/>
      </c>
      <c r="AW7" s="10" t="str">
        <f>IF('Day24'!C13="","",'Day24'!C13)</f>
        <v/>
      </c>
      <c r="AX7" s="7" t="str">
        <f>IF('Day24'!D13="","",'Day24'!D13)</f>
        <v/>
      </c>
      <c r="AY7" s="10" t="str">
        <f>IF('Day25'!C13="","",'Day25'!C13)</f>
        <v/>
      </c>
      <c r="AZ7" s="7" t="str">
        <f>IF('Day25'!D13="","",'Day25'!D13)</f>
        <v/>
      </c>
      <c r="BA7" s="10" t="str">
        <f>IF('Day26'!C13="","",'Day26'!C13)</f>
        <v/>
      </c>
      <c r="BB7" s="7" t="str">
        <f>IF('Day26'!D13="","",'Day26'!D13)</f>
        <v/>
      </c>
      <c r="BC7" s="10" t="str">
        <f>IF('Day27'!C13="","",'Day27'!C13)</f>
        <v/>
      </c>
      <c r="BD7" s="7" t="str">
        <f>IF('Day27'!D13="","",'Day27'!D13)</f>
        <v/>
      </c>
      <c r="BE7" s="10" t="str">
        <f>IF('Day28'!C13="","",'Day28'!C13)</f>
        <v/>
      </c>
      <c r="BF7" s="7" t="str">
        <f>IF('Day28'!D13="","",'Day28'!D13)</f>
        <v/>
      </c>
      <c r="BG7" s="10" t="str">
        <f>IF('Day29'!C13="","",'Day29'!C13)</f>
        <v/>
      </c>
      <c r="BH7" s="7" t="str">
        <f>IF('Day29'!D13="","",'Day29'!D13)</f>
        <v/>
      </c>
      <c r="BI7" s="10" t="str">
        <f>IF('Day30'!C13="","",'Day30'!C13)</f>
        <v/>
      </c>
      <c r="BJ7" s="7" t="str">
        <f>IF('Day30'!D13="","",'Day30'!D13)</f>
        <v/>
      </c>
      <c r="BK7" s="10" t="e">
        <f>IF(#REF!="","",#REF!)</f>
        <v>#REF!</v>
      </c>
      <c r="BL7" s="7" t="e">
        <f>IF(#REF!="","",#REF!)</f>
        <v>#REF!</v>
      </c>
      <c r="BM7" s="56"/>
    </row>
    <row r="8" spans="1:65" x14ac:dyDescent="0.2">
      <c r="A8" s="56"/>
      <c r="B8" s="154" t="s">
        <v>15</v>
      </c>
      <c r="C8" s="10">
        <f>IF('Day1'!C14="","",'Day1'!C14)</f>
        <v>90</v>
      </c>
      <c r="D8" s="7">
        <f>IF('Day1'!D14="","",'Day1'!D14)</f>
        <v>8</v>
      </c>
      <c r="E8" s="10">
        <f>IF('Day2'!C14="","",'Day2'!C14)</f>
        <v>100</v>
      </c>
      <c r="F8" s="7">
        <f>IF('Day2'!D14="","",'Day2'!D14)</f>
        <v>9</v>
      </c>
      <c r="G8" s="10">
        <f>IF('Day3'!C14="","",'Day3'!C14)</f>
        <v>70</v>
      </c>
      <c r="H8" s="7">
        <f>IF('Day3'!D14="","",'Day3'!D14)</f>
        <v>9</v>
      </c>
      <c r="I8" s="10">
        <f>IF('Day4'!C14="","",'Day4'!C14)</f>
        <v>310</v>
      </c>
      <c r="J8" s="7">
        <f>IF('Day4'!D14="","",'Day4'!D14)</f>
        <v>5</v>
      </c>
      <c r="K8" s="10">
        <f>IF('Day5'!C14="","",'Day5'!C14)</f>
        <v>120</v>
      </c>
      <c r="L8" s="7">
        <f>IF('Day5'!D14="","",'Day5'!D14)</f>
        <v>7</v>
      </c>
      <c r="M8" s="10" t="str">
        <f>IF('Day6'!C14="","",'Day6'!C14)</f>
        <v/>
      </c>
      <c r="N8" s="7">
        <f>IF('Day6'!D14="","",'Day6'!D14)</f>
        <v>4</v>
      </c>
      <c r="O8" s="10" t="str">
        <f>IF('Day7'!C14="","",'Day7'!C14)</f>
        <v/>
      </c>
      <c r="P8" s="7">
        <f>IF('Day7'!D14="","",'Day7'!D14)</f>
        <v>6</v>
      </c>
      <c r="Q8" s="10">
        <f>IF('Day8'!C14="","",'Day8'!C14)</f>
        <v>110</v>
      </c>
      <c r="R8" s="7">
        <f>IF('Day8'!D14="","",'Day8'!D14)</f>
        <v>12</v>
      </c>
      <c r="S8" s="10">
        <f>IF('Day9'!C14="","",'Day9'!C14)</f>
        <v>330</v>
      </c>
      <c r="T8" s="7">
        <f>IF('Day9'!D14="","",'Day9'!D14)</f>
        <v>7</v>
      </c>
      <c r="U8" s="10">
        <f>IF('Day10'!C14="","",'Day10'!C14)</f>
        <v>310</v>
      </c>
      <c r="V8" s="7">
        <f>IF('Day10'!D14="","",'Day10'!D14)</f>
        <v>5</v>
      </c>
      <c r="W8" s="10">
        <f>IF('Day11'!C14="","",'Day11'!C14)</f>
        <v>60</v>
      </c>
      <c r="X8" s="7">
        <f>IF('Day11'!D14="","",'Day11'!D14)</f>
        <v>10</v>
      </c>
      <c r="Y8" s="10">
        <f>IF('Day12'!C14="","",'Day12'!C14)</f>
        <v>330</v>
      </c>
      <c r="Z8" s="7">
        <f>IF('Day12'!D14="","",'Day12'!D14)</f>
        <v>4</v>
      </c>
      <c r="AA8" s="10">
        <f>IF('Day13'!C14="","",'Day13'!C14)</f>
        <v>100</v>
      </c>
      <c r="AB8" s="7">
        <f>IF('Day13'!D14="","",'Day13'!D14)</f>
        <v>7</v>
      </c>
      <c r="AC8" s="10" t="str">
        <f>IF('Day14'!C14="","",'Day14'!C14)</f>
        <v/>
      </c>
      <c r="AD8" s="7">
        <f>IF('Day14'!D14="","",'Day14'!D14)</f>
        <v>4</v>
      </c>
      <c r="AE8" s="10">
        <f>IF('Day15'!C14="","",'Day15'!C14)</f>
        <v>40</v>
      </c>
      <c r="AF8" s="7">
        <f>IF('Day15'!D14="","",'Day15'!D14)</f>
        <v>7</v>
      </c>
      <c r="AG8" s="10">
        <f>IF('Day16'!C14="","",'Day16'!C14)</f>
        <v>260</v>
      </c>
      <c r="AH8" s="7">
        <f>IF('Day16'!D14="","",'Day16'!D14)</f>
        <v>3</v>
      </c>
      <c r="AI8" s="10">
        <f>IF('Day17'!C14="","",'Day17'!C14)</f>
        <v>160</v>
      </c>
      <c r="AJ8" s="7">
        <f>IF('Day17'!D14="","",'Day17'!D14)</f>
        <v>15</v>
      </c>
      <c r="AK8" s="10">
        <f>IF('Day18'!C14="","",'Day18'!C14)</f>
        <v>160</v>
      </c>
      <c r="AL8" s="7">
        <f>IF('Day18'!D14="","",'Day18'!D14)</f>
        <v>10</v>
      </c>
      <c r="AM8" s="10">
        <f>IF('Day19'!C14="","",'Day19'!C14)</f>
        <v>140</v>
      </c>
      <c r="AN8" s="7">
        <f>IF('Day19'!D14="","",'Day19'!D14)</f>
        <v>11</v>
      </c>
      <c r="AO8" s="10">
        <f>IF('Day20'!C14="","",'Day20'!C14)</f>
        <v>160</v>
      </c>
      <c r="AP8" s="7">
        <f>IF('Day20'!D14="","",'Day20'!D14)</f>
        <v>15</v>
      </c>
      <c r="AQ8" s="10">
        <f>IF('Day21'!C14="","",'Day21'!C14)</f>
        <v>110</v>
      </c>
      <c r="AR8" s="7">
        <f>IF('Day21'!D14="","",'Day21'!D14)</f>
        <v>7</v>
      </c>
      <c r="AS8" s="10" t="str">
        <f>IF('Day22'!C14="","",'Day22'!C14)</f>
        <v/>
      </c>
      <c r="AT8" s="7">
        <f>IF('Day22'!D14="","",'Day22'!D14)</f>
        <v>6</v>
      </c>
      <c r="AU8" s="10">
        <f>IF('Day23'!C14="","",'Day23'!C14)</f>
        <v>170</v>
      </c>
      <c r="AV8" s="7">
        <f>IF('Day23'!D14="","",'Day23'!D14)</f>
        <v>18</v>
      </c>
      <c r="AW8" s="10">
        <f>IF('Day24'!C14="","",'Day24'!C14)</f>
        <v>70</v>
      </c>
      <c r="AX8" s="7">
        <f>IF('Day24'!D14="","",'Day24'!D14)</f>
        <v>21</v>
      </c>
      <c r="AY8" s="10">
        <f>IF('Day25'!C14="","",'Day25'!C14)</f>
        <v>110</v>
      </c>
      <c r="AZ8" s="7">
        <f>IF('Day25'!D14="","",'Day25'!D14)</f>
        <v>5</v>
      </c>
      <c r="BA8" s="10">
        <f>IF('Day26'!C14="","",'Day26'!C14)</f>
        <v>60</v>
      </c>
      <c r="BB8" s="7">
        <f>IF('Day26'!D14="","",'Day26'!D14)</f>
        <v>12</v>
      </c>
      <c r="BC8" s="10">
        <f>IF('Day27'!C14="","",'Day27'!C14)</f>
        <v>70</v>
      </c>
      <c r="BD8" s="7">
        <f>IF('Day27'!D14="","",'Day27'!D14)</f>
        <v>7</v>
      </c>
      <c r="BE8" s="10" t="str">
        <f>IF('Day28'!C14="","",'Day28'!C14)</f>
        <v/>
      </c>
      <c r="BF8" s="7">
        <f>IF('Day28'!D14="","",'Day28'!D14)</f>
        <v>4</v>
      </c>
      <c r="BG8" s="10" t="str">
        <f>IF('Day29'!C14="","",'Day29'!C14)</f>
        <v/>
      </c>
      <c r="BH8" s="7">
        <f>IF('Day29'!D14="","",'Day29'!D14)</f>
        <v>5</v>
      </c>
      <c r="BI8" s="10" t="str">
        <f>IF('Day30'!C14="","",'Day30'!C14)</f>
        <v/>
      </c>
      <c r="BJ8" s="7">
        <f>IF('Day30'!D14="","",'Day30'!D14)</f>
        <v>4</v>
      </c>
      <c r="BK8" s="10" t="e">
        <f>IF(#REF!="","",#REF!)</f>
        <v>#REF!</v>
      </c>
      <c r="BL8" s="7" t="e">
        <f>IF(#REF!="","",#REF!)</f>
        <v>#REF!</v>
      </c>
      <c r="BM8" s="56"/>
    </row>
    <row r="9" spans="1:65" x14ac:dyDescent="0.2">
      <c r="A9" s="56"/>
      <c r="B9" s="154" t="s">
        <v>16</v>
      </c>
      <c r="C9" s="10" t="str">
        <f>IF('Day1'!C15="","",'Day1'!C15)</f>
        <v/>
      </c>
      <c r="D9" s="7" t="str">
        <f>IF('Day1'!D15="","",'Day1'!D15)</f>
        <v/>
      </c>
      <c r="E9" s="10" t="str">
        <f>IF('Day2'!C15="","",'Day2'!C15)</f>
        <v/>
      </c>
      <c r="F9" s="7" t="str">
        <f>IF('Day2'!D15="","",'Day2'!D15)</f>
        <v/>
      </c>
      <c r="G9" s="10" t="str">
        <f>IF('Day3'!C15="","",'Day3'!C15)</f>
        <v/>
      </c>
      <c r="H9" s="7" t="str">
        <f>IF('Day3'!D15="","",'Day3'!D15)</f>
        <v/>
      </c>
      <c r="I9" s="10" t="str">
        <f>IF('Day4'!C15="","",'Day4'!C15)</f>
        <v/>
      </c>
      <c r="J9" s="7" t="str">
        <f>IF('Day4'!D15="","",'Day4'!D15)</f>
        <v/>
      </c>
      <c r="K9" s="10" t="str">
        <f>IF('Day5'!C15="","",'Day5'!C15)</f>
        <v/>
      </c>
      <c r="L9" s="7" t="str">
        <f>IF('Day5'!D15="","",'Day5'!D15)</f>
        <v/>
      </c>
      <c r="M9" s="10" t="str">
        <f>IF('Day6'!C15="","",'Day6'!C15)</f>
        <v/>
      </c>
      <c r="N9" s="7" t="str">
        <f>IF('Day6'!D15="","",'Day6'!D15)</f>
        <v/>
      </c>
      <c r="O9" s="10" t="str">
        <f>IF('Day7'!C15="","",'Day7'!C15)</f>
        <v/>
      </c>
      <c r="P9" s="7" t="str">
        <f>IF('Day7'!D15="","",'Day7'!D15)</f>
        <v/>
      </c>
      <c r="Q9" s="10" t="str">
        <f>IF('Day8'!C15="","",'Day8'!C15)</f>
        <v/>
      </c>
      <c r="R9" s="7" t="str">
        <f>IF('Day8'!D15="","",'Day8'!D15)</f>
        <v/>
      </c>
      <c r="S9" s="10" t="str">
        <f>IF('Day9'!C15="","",'Day9'!C15)</f>
        <v/>
      </c>
      <c r="T9" s="7" t="str">
        <f>IF('Day9'!D15="","",'Day9'!D15)</f>
        <v/>
      </c>
      <c r="U9" s="10" t="str">
        <f>IF('Day10'!C15="","",'Day10'!C15)</f>
        <v/>
      </c>
      <c r="V9" s="7" t="str">
        <f>IF('Day10'!D15="","",'Day10'!D15)</f>
        <v/>
      </c>
      <c r="W9" s="10" t="str">
        <f>IF('Day11'!C15="","",'Day11'!C15)</f>
        <v/>
      </c>
      <c r="X9" s="7" t="str">
        <f>IF('Day11'!D15="","",'Day11'!D15)</f>
        <v/>
      </c>
      <c r="Y9" s="10" t="str">
        <f>IF('Day12'!C15="","",'Day12'!C15)</f>
        <v/>
      </c>
      <c r="Z9" s="7" t="str">
        <f>IF('Day12'!D15="","",'Day12'!D15)</f>
        <v/>
      </c>
      <c r="AA9" s="10" t="str">
        <f>IF('Day13'!C15="","",'Day13'!C15)</f>
        <v/>
      </c>
      <c r="AB9" s="7" t="str">
        <f>IF('Day13'!D15="","",'Day13'!D15)</f>
        <v/>
      </c>
      <c r="AC9" s="10" t="str">
        <f>IF('Day14'!C15="","",'Day14'!C15)</f>
        <v/>
      </c>
      <c r="AD9" s="7" t="str">
        <f>IF('Day14'!D15="","",'Day14'!D15)</f>
        <v/>
      </c>
      <c r="AE9" s="10" t="str">
        <f>IF('Day15'!C15="","",'Day15'!C15)</f>
        <v/>
      </c>
      <c r="AF9" s="7" t="str">
        <f>IF('Day15'!D15="","",'Day15'!D15)</f>
        <v/>
      </c>
      <c r="AG9" s="10" t="str">
        <f>IF('Day16'!C15="","",'Day16'!C15)</f>
        <v/>
      </c>
      <c r="AH9" s="7" t="str">
        <f>IF('Day16'!D15="","",'Day16'!D15)</f>
        <v/>
      </c>
      <c r="AI9" s="10" t="str">
        <f>IF('Day17'!C15="","",'Day17'!C15)</f>
        <v/>
      </c>
      <c r="AJ9" s="7" t="str">
        <f>IF('Day17'!D15="","",'Day17'!D15)</f>
        <v/>
      </c>
      <c r="AK9" s="10" t="str">
        <f>IF('Day18'!C15="","",'Day18'!C15)</f>
        <v/>
      </c>
      <c r="AL9" s="7" t="str">
        <f>IF('Day18'!D15="","",'Day18'!D15)</f>
        <v/>
      </c>
      <c r="AM9" s="10" t="str">
        <f>IF('Day19'!C15="","",'Day19'!C15)</f>
        <v/>
      </c>
      <c r="AN9" s="7" t="str">
        <f>IF('Day19'!D15="","",'Day19'!D15)</f>
        <v/>
      </c>
      <c r="AO9" s="10" t="str">
        <f>IF('Day20'!C15="","",'Day20'!C15)</f>
        <v/>
      </c>
      <c r="AP9" s="7" t="str">
        <f>IF('Day20'!D15="","",'Day20'!D15)</f>
        <v/>
      </c>
      <c r="AQ9" s="10" t="str">
        <f>IF('Day21'!C15="","",'Day21'!C15)</f>
        <v/>
      </c>
      <c r="AR9" s="7" t="str">
        <f>IF('Day21'!D15="","",'Day21'!D15)</f>
        <v/>
      </c>
      <c r="AS9" s="10" t="str">
        <f>IF('Day22'!C15="","",'Day22'!C15)</f>
        <v/>
      </c>
      <c r="AT9" s="7" t="str">
        <f>IF('Day22'!D15="","",'Day22'!D15)</f>
        <v/>
      </c>
      <c r="AU9" s="10" t="str">
        <f>IF('Day23'!C15="","",'Day23'!C15)</f>
        <v/>
      </c>
      <c r="AV9" s="7" t="str">
        <f>IF('Day23'!D15="","",'Day23'!D15)</f>
        <v/>
      </c>
      <c r="AW9" s="10" t="str">
        <f>IF('Day24'!C15="","",'Day24'!C15)</f>
        <v/>
      </c>
      <c r="AX9" s="7" t="str">
        <f>IF('Day24'!D15="","",'Day24'!D15)</f>
        <v/>
      </c>
      <c r="AY9" s="10" t="str">
        <f>IF('Day25'!C15="","",'Day25'!C15)</f>
        <v/>
      </c>
      <c r="AZ9" s="7" t="str">
        <f>IF('Day25'!D15="","",'Day25'!D15)</f>
        <v/>
      </c>
      <c r="BA9" s="10" t="str">
        <f>IF('Day26'!C15="","",'Day26'!C15)</f>
        <v/>
      </c>
      <c r="BB9" s="7" t="str">
        <f>IF('Day26'!D15="","",'Day26'!D15)</f>
        <v/>
      </c>
      <c r="BC9" s="10" t="str">
        <f>IF('Day27'!C15="","",'Day27'!C15)</f>
        <v/>
      </c>
      <c r="BD9" s="7" t="str">
        <f>IF('Day27'!D15="","",'Day27'!D15)</f>
        <v/>
      </c>
      <c r="BE9" s="10" t="str">
        <f>IF('Day28'!C15="","",'Day28'!C15)</f>
        <v/>
      </c>
      <c r="BF9" s="7" t="str">
        <f>IF('Day28'!D15="","",'Day28'!D15)</f>
        <v/>
      </c>
      <c r="BG9" s="10" t="str">
        <f>IF('Day29'!C15="","",'Day29'!C15)</f>
        <v/>
      </c>
      <c r="BH9" s="7" t="str">
        <f>IF('Day29'!D15="","",'Day29'!D15)</f>
        <v/>
      </c>
      <c r="BI9" s="10" t="str">
        <f>IF('Day30'!C15="","",'Day30'!C15)</f>
        <v/>
      </c>
      <c r="BJ9" s="7" t="str">
        <f>IF('Day30'!D15="","",'Day30'!D15)</f>
        <v/>
      </c>
      <c r="BK9" s="10" t="e">
        <f>IF(#REF!="","",#REF!)</f>
        <v>#REF!</v>
      </c>
      <c r="BL9" s="7" t="e">
        <f>IF(#REF!="","",#REF!)</f>
        <v>#REF!</v>
      </c>
      <c r="BM9" s="56"/>
    </row>
    <row r="10" spans="1:65" x14ac:dyDescent="0.2">
      <c r="A10" s="56"/>
      <c r="B10" s="154" t="s">
        <v>17</v>
      </c>
      <c r="C10" s="10">
        <f>IF('Day1'!C16="","",'Day1'!C16)</f>
        <v>90</v>
      </c>
      <c r="D10" s="7">
        <f>IF('Day1'!D16="","",'Day1'!D16)</f>
        <v>8</v>
      </c>
      <c r="E10" s="10">
        <f>IF('Day2'!C16="","",'Day2'!C16)</f>
        <v>120</v>
      </c>
      <c r="F10" s="7">
        <f>IF('Day2'!D16="","",'Day2'!D16)</f>
        <v>9</v>
      </c>
      <c r="G10" s="10">
        <f>IF('Day3'!C16="","",'Day3'!C16)</f>
        <v>90</v>
      </c>
      <c r="H10" s="7">
        <f>IF('Day3'!D16="","",'Day3'!D16)</f>
        <v>5</v>
      </c>
      <c r="I10" s="10">
        <f>IF('Day4'!C16="","",'Day4'!C16)</f>
        <v>130</v>
      </c>
      <c r="J10" s="7">
        <f>IF('Day4'!D16="","",'Day4'!D16)</f>
        <v>5</v>
      </c>
      <c r="K10" s="10">
        <f>IF('Day5'!C16="","",'Day5'!C16)</f>
        <v>50</v>
      </c>
      <c r="L10" s="7">
        <f>IF('Day5'!D16="","",'Day5'!D16)</f>
        <v>10</v>
      </c>
      <c r="M10" s="10">
        <f>IF('Day6'!C16="","",'Day6'!C16)</f>
        <v>320</v>
      </c>
      <c r="N10" s="7">
        <f>IF('Day6'!D16="","",'Day6'!D16)</f>
        <v>5</v>
      </c>
      <c r="O10" s="10">
        <f>IF('Day7'!C16="","",'Day7'!C16)</f>
        <v>160</v>
      </c>
      <c r="P10" s="7">
        <f>IF('Day7'!D16="","",'Day7'!D16)</f>
        <v>18</v>
      </c>
      <c r="Q10" s="10" t="str">
        <f>IF('Day8'!C16="","",'Day8'!C16)</f>
        <v/>
      </c>
      <c r="R10" s="7">
        <f>IF('Day8'!D16="","",'Day8'!D16)</f>
        <v>5</v>
      </c>
      <c r="S10" s="10">
        <f>IF('Day9'!C16="","",'Day9'!C16)</f>
        <v>0</v>
      </c>
      <c r="T10" s="7">
        <f>IF('Day9'!D16="","",'Day9'!D16)</f>
        <v>0</v>
      </c>
      <c r="U10" s="10">
        <f>IF('Day10'!C16="","",'Day10'!C16)</f>
        <v>350</v>
      </c>
      <c r="V10" s="7">
        <f>IF('Day10'!D16="","",'Day10'!D16)</f>
        <v>9</v>
      </c>
      <c r="W10" s="10">
        <f>IF('Day11'!C16="","",'Day11'!C16)</f>
        <v>0</v>
      </c>
      <c r="X10" s="7">
        <f>IF('Day11'!D16="","",'Day11'!D16)</f>
        <v>0</v>
      </c>
      <c r="Y10" s="10">
        <f>IF('Day12'!C16="","",'Day12'!C16)</f>
        <v>110</v>
      </c>
      <c r="Z10" s="7">
        <f>IF('Day12'!D16="","",'Day12'!D16)</f>
        <v>6</v>
      </c>
      <c r="AA10" s="10">
        <f>IF('Day13'!C16="","",'Day13'!C16)</f>
        <v>310</v>
      </c>
      <c r="AB10" s="7">
        <f>IF('Day13'!D16="","",'Day13'!D16)</f>
        <v>5</v>
      </c>
      <c r="AC10" s="10">
        <f>IF('Day14'!C16="","",'Day14'!C16)</f>
        <v>0</v>
      </c>
      <c r="AD10" s="7">
        <f>IF('Day14'!D16="","",'Day14'!D16)</f>
        <v>0</v>
      </c>
      <c r="AE10" s="10">
        <f>IF('Day15'!C16="","",'Day15'!C16)</f>
        <v>0</v>
      </c>
      <c r="AF10" s="7">
        <f>IF('Day15'!D16="","",'Day15'!D16)</f>
        <v>0</v>
      </c>
      <c r="AG10" s="10">
        <f>IF('Day16'!C16="","",'Day16'!C16)</f>
        <v>310</v>
      </c>
      <c r="AH10" s="7">
        <f>IF('Day16'!D16="","",'Day16'!D16)</f>
        <v>4</v>
      </c>
      <c r="AI10" s="10">
        <f>IF('Day17'!C16="","",'Day17'!C16)</f>
        <v>110</v>
      </c>
      <c r="AJ10" s="7">
        <f>IF('Day17'!D16="","",'Day17'!D16)</f>
        <v>11</v>
      </c>
      <c r="AK10" s="10">
        <f>IF('Day18'!C16="","",'Day18'!C16)</f>
        <v>80</v>
      </c>
      <c r="AL10" s="7">
        <f>IF('Day18'!D16="","",'Day18'!D16)</f>
        <v>12</v>
      </c>
      <c r="AM10" s="10">
        <f>IF('Day19'!C16="","",'Day19'!C16)</f>
        <v>40</v>
      </c>
      <c r="AN10" s="7">
        <f>IF('Day19'!D16="","",'Day19'!D16)</f>
        <v>6</v>
      </c>
      <c r="AO10" s="10">
        <f>IF('Day20'!C16="","",'Day20'!C16)</f>
        <v>150</v>
      </c>
      <c r="AP10" s="7">
        <f>IF('Day20'!D16="","",'Day20'!D16)</f>
        <v>10</v>
      </c>
      <c r="AQ10" s="10">
        <f>IF('Day21'!C16="","",'Day21'!C16)</f>
        <v>100</v>
      </c>
      <c r="AR10" s="7">
        <f>IF('Day21'!D16="","",'Day21'!D16)</f>
        <v>7</v>
      </c>
      <c r="AS10" s="10">
        <f>IF('Day22'!C16="","",'Day22'!C16)</f>
        <v>330</v>
      </c>
      <c r="AT10" s="7">
        <f>IF('Day22'!D16="","",'Day22'!D16)</f>
        <v>7</v>
      </c>
      <c r="AU10" s="10">
        <f>IF('Day23'!C16="","",'Day23'!C16)</f>
        <v>190</v>
      </c>
      <c r="AV10" s="7">
        <f>IF('Day23'!D16="","",'Day23'!D16)</f>
        <v>25</v>
      </c>
      <c r="AW10" s="10">
        <f>IF('Day24'!C16="","",'Day24'!C16)</f>
        <v>50</v>
      </c>
      <c r="AX10" s="7">
        <f>IF('Day24'!D16="","",'Day24'!D16)</f>
        <v>16</v>
      </c>
      <c r="AY10" s="10" t="str">
        <f>IF('Day25'!C16="","",'Day25'!C16)</f>
        <v/>
      </c>
      <c r="AZ10" s="7">
        <f>IF('Day25'!D16="","",'Day25'!D16)</f>
        <v>3</v>
      </c>
      <c r="BA10" s="10">
        <f>IF('Day26'!C16="","",'Day26'!C16)</f>
        <v>60</v>
      </c>
      <c r="BB10" s="7">
        <f>IF('Day26'!D16="","",'Day26'!D16)</f>
        <v>12</v>
      </c>
      <c r="BC10" s="10">
        <f>IF('Day27'!C16="","",'Day27'!C16)</f>
        <v>110</v>
      </c>
      <c r="BD10" s="7">
        <f>IF('Day27'!D16="","",'Day27'!D16)</f>
        <v>3</v>
      </c>
      <c r="BE10" s="10">
        <f>IF('Day28'!C16="","",'Day28'!C16)</f>
        <v>340</v>
      </c>
      <c r="BF10" s="7">
        <f>IF('Day28'!D16="","",'Day28'!D16)</f>
        <v>7</v>
      </c>
      <c r="BG10" s="10">
        <f>IF('Day29'!C16="","",'Day29'!C16)</f>
        <v>130</v>
      </c>
      <c r="BH10" s="7">
        <f>IF('Day29'!D16="","",'Day29'!D16)</f>
        <v>14</v>
      </c>
      <c r="BI10" s="10" t="str">
        <f>IF('Day30'!C16="","",'Day30'!C16)</f>
        <v/>
      </c>
      <c r="BJ10" s="7" t="str">
        <f>IF('Day30'!D16="","",'Day30'!D16)</f>
        <v/>
      </c>
      <c r="BK10" s="10" t="e">
        <f>IF(#REF!="","",#REF!)</f>
        <v>#REF!</v>
      </c>
      <c r="BL10" s="7" t="e">
        <f>IF(#REF!="","",#REF!)</f>
        <v>#REF!</v>
      </c>
      <c r="BM10" s="56"/>
    </row>
    <row r="11" spans="1:65" x14ac:dyDescent="0.2">
      <c r="A11" s="56"/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/>
      <c r="X11" s="14"/>
      <c r="Y11" s="13"/>
      <c r="Z11" s="14"/>
      <c r="AA11" s="13"/>
      <c r="AB11" s="14"/>
      <c r="AC11" s="13"/>
      <c r="AD11" s="14"/>
      <c r="AE11" s="13"/>
      <c r="AF11" s="14"/>
      <c r="AG11" s="13"/>
      <c r="AH11" s="14"/>
      <c r="AI11" s="13"/>
      <c r="AJ11" s="14"/>
      <c r="AK11" s="13"/>
      <c r="AL11" s="14"/>
      <c r="AM11" s="13"/>
      <c r="AN11" s="14"/>
      <c r="AO11" s="13"/>
      <c r="AP11" s="14"/>
      <c r="AQ11" s="13"/>
      <c r="AR11" s="14"/>
      <c r="AS11" s="13"/>
      <c r="AT11" s="14"/>
      <c r="AU11" s="13"/>
      <c r="AV11" s="14"/>
      <c r="AW11" s="13"/>
      <c r="AX11" s="14"/>
      <c r="AY11" s="13"/>
      <c r="AZ11" s="14"/>
      <c r="BA11" s="13"/>
      <c r="BB11" s="14"/>
      <c r="BC11" s="13"/>
      <c r="BD11" s="14"/>
      <c r="BE11" s="13"/>
      <c r="BF11" s="14"/>
      <c r="BG11" s="13"/>
      <c r="BH11" s="14"/>
      <c r="BI11" s="13"/>
      <c r="BJ11" s="14"/>
      <c r="BK11" s="13"/>
      <c r="BL11" s="14"/>
      <c r="BM11" s="56"/>
    </row>
    <row r="12" spans="1:65" x14ac:dyDescent="0.2">
      <c r="A12" s="56"/>
      <c r="B12" s="154" t="s">
        <v>54</v>
      </c>
      <c r="C12" s="10" t="str">
        <f>IF(C3="","",D3*SIN(C3*PI()/180))</f>
        <v/>
      </c>
      <c r="D12" s="7" t="str">
        <f>IF(C3="","",D3*COS(C3*PI()/180))</f>
        <v/>
      </c>
      <c r="E12" s="10" t="str">
        <f>IF(E3="","",F3*SIN(E3*PI()/180))</f>
        <v/>
      </c>
      <c r="F12" s="7" t="str">
        <f>IF(E3="","",F3*COS(E3*PI()/180))</f>
        <v/>
      </c>
      <c r="G12" s="10" t="str">
        <f>IF(G3="","",H3*SIN(G3*PI()/180))</f>
        <v/>
      </c>
      <c r="H12" s="7" t="str">
        <f>IF(G3="","",H3*COS(G3*PI()/180))</f>
        <v/>
      </c>
      <c r="I12" s="10" t="str">
        <f>IF(I3="","",J3*SIN(I3*PI()/180))</f>
        <v/>
      </c>
      <c r="J12" s="7" t="str">
        <f>IF(I3="","",J3*COS(I3*PI()/180))</f>
        <v/>
      </c>
      <c r="K12" s="10" t="str">
        <f>IF(K3="","",L3*SIN(K3*PI()/180))</f>
        <v/>
      </c>
      <c r="L12" s="7" t="str">
        <f>IF(K3="","",L3*COS(K3*PI()/180))</f>
        <v/>
      </c>
      <c r="M12" s="10" t="str">
        <f>IF(M3="","",N3*SIN(M3*PI()/180))</f>
        <v/>
      </c>
      <c r="N12" s="7" t="str">
        <f>IF(M3="","",N3*COS(M3*PI()/180))</f>
        <v/>
      </c>
      <c r="O12" s="10" t="str">
        <f>IF(O3="","",P3*SIN(O3*PI()/180))</f>
        <v/>
      </c>
      <c r="P12" s="7" t="str">
        <f>IF(O3="","",P3*COS(O3*PI()/180))</f>
        <v/>
      </c>
      <c r="Q12" s="10" t="str">
        <f>IF(Q3="","",R3*SIN(Q3*PI()/180))</f>
        <v/>
      </c>
      <c r="R12" s="7" t="str">
        <f>IF(Q3="","",R3*COS(Q3*PI()/180))</f>
        <v/>
      </c>
      <c r="S12" s="10" t="str">
        <f>IF(S3="","",T3*SIN(S3*PI()/180))</f>
        <v/>
      </c>
      <c r="T12" s="7" t="str">
        <f>IF(S3="","",T3*COS(S3*PI()/180))</f>
        <v/>
      </c>
      <c r="U12" s="10" t="str">
        <f>IF(U3="","",V3*SIN(U3*PI()/180))</f>
        <v/>
      </c>
      <c r="V12" s="7" t="str">
        <f>IF(U3="","",V3*COS(U3*PI()/180))</f>
        <v/>
      </c>
      <c r="W12" s="10" t="str">
        <f>IF(W3="","",X3*SIN(W3*PI()/180))</f>
        <v/>
      </c>
      <c r="X12" s="7" t="str">
        <f>IF(W3="","",X3*COS(W3*PI()/180))</f>
        <v/>
      </c>
      <c r="Y12" s="10" t="str">
        <f>IF(Y3="","",Z3*SIN(Y3*PI()/180))</f>
        <v/>
      </c>
      <c r="Z12" s="7" t="str">
        <f>IF(Y3="","",Z3*COS(Y3*PI()/180))</f>
        <v/>
      </c>
      <c r="AA12" s="10" t="str">
        <f>IF(AA3="","",AB3*SIN(AA3*PI()/180))</f>
        <v/>
      </c>
      <c r="AB12" s="7" t="str">
        <f>IF(AA3="","",AB3*COS(AA3*PI()/180))</f>
        <v/>
      </c>
      <c r="AC12" s="10" t="str">
        <f>IF(AC3="","",AD3*SIN(AC3*PI()/180))</f>
        <v/>
      </c>
      <c r="AD12" s="7" t="str">
        <f>IF(AC3="","",AD3*COS(AC3*PI()/180))</f>
        <v/>
      </c>
      <c r="AE12" s="10" t="str">
        <f>IF(AE3="","",AF3*SIN(AE3*PI()/180))</f>
        <v/>
      </c>
      <c r="AF12" s="7" t="str">
        <f>IF(AE3="","",AF3*COS(AE3*PI()/180))</f>
        <v/>
      </c>
      <c r="AG12" s="10" t="str">
        <f>IF(AG3="","",AH3*SIN(AG3*PI()/180))</f>
        <v/>
      </c>
      <c r="AH12" s="7" t="str">
        <f>IF(AG3="","",AH3*COS(AG3*PI()/180))</f>
        <v/>
      </c>
      <c r="AI12" s="10" t="str">
        <f>IF(AI3="","",AJ3*SIN(AI3*PI()/180))</f>
        <v/>
      </c>
      <c r="AJ12" s="7" t="str">
        <f>IF(AI3="","",AJ3*COS(AI3*PI()/180))</f>
        <v/>
      </c>
      <c r="AK12" s="10" t="str">
        <f>IF(AK3="","",AL3*SIN(AK3*PI()/180))</f>
        <v/>
      </c>
      <c r="AL12" s="7" t="str">
        <f>IF(AK3="","",AL3*COS(AK3*PI()/180))</f>
        <v/>
      </c>
      <c r="AM12" s="10" t="str">
        <f>IF(AM3="","",AN3*SIN(AM3*PI()/180))</f>
        <v/>
      </c>
      <c r="AN12" s="7" t="str">
        <f>IF(AM3="","",AN3*COS(AM3*PI()/180))</f>
        <v/>
      </c>
      <c r="AO12" s="10" t="str">
        <f>IF(AO3="","",AP3*SIN(AO3*PI()/180))</f>
        <v/>
      </c>
      <c r="AP12" s="7" t="str">
        <f>IF(AO3="","",AP3*COS(AO3*PI()/180))</f>
        <v/>
      </c>
      <c r="AQ12" s="10" t="str">
        <f>IF(AQ3="","",AR3*SIN(AQ3*PI()/180))</f>
        <v/>
      </c>
      <c r="AR12" s="7" t="str">
        <f>IF(AQ3="","",AR3*COS(AQ3*PI()/180))</f>
        <v/>
      </c>
      <c r="AS12" s="10" t="str">
        <f>IF(AS3="","",AT3*SIN(AS3*PI()/180))</f>
        <v/>
      </c>
      <c r="AT12" s="7" t="str">
        <f>IF(AS3="","",AT3*COS(AS3*PI()/180))</f>
        <v/>
      </c>
      <c r="AU12" s="10" t="str">
        <f>IF(AU3="","",AV3*SIN(AU3*PI()/180))</f>
        <v/>
      </c>
      <c r="AV12" s="7" t="str">
        <f>IF(AU3="","",AV3*COS(AU3*PI()/180))</f>
        <v/>
      </c>
      <c r="AW12" s="10" t="str">
        <f>IF(AW3="","",AX3*SIN(AW3*PI()/180))</f>
        <v/>
      </c>
      <c r="AX12" s="7" t="str">
        <f>IF(AW3="","",AX3*COS(AW3*PI()/180))</f>
        <v/>
      </c>
      <c r="AY12" s="10" t="str">
        <f>IF(AY3="","",AZ3*SIN(AY3*PI()/180))</f>
        <v/>
      </c>
      <c r="AZ12" s="7" t="str">
        <f>IF(AY3="","",AZ3*COS(AY3*PI()/180))</f>
        <v/>
      </c>
      <c r="BA12" s="10" t="str">
        <f>IF(BA3="","",BB3*SIN(BA3*PI()/180))</f>
        <v/>
      </c>
      <c r="BB12" s="7" t="str">
        <f>IF(BA3="","",BB3*COS(BA3*PI()/180))</f>
        <v/>
      </c>
      <c r="BC12" s="10" t="str">
        <f>IF(BC3="","",BD3*SIN(BC3*PI()/180))</f>
        <v/>
      </c>
      <c r="BD12" s="7" t="str">
        <f>IF(BC3="","",BD3*COS(BC3*PI()/180))</f>
        <v/>
      </c>
      <c r="BE12" s="10" t="str">
        <f>IF(BE3="","",BF3*SIN(BE3*PI()/180))</f>
        <v/>
      </c>
      <c r="BF12" s="7" t="str">
        <f>IF(BE3="","",BF3*COS(BE3*PI()/180))</f>
        <v/>
      </c>
      <c r="BG12" s="10" t="str">
        <f>IF(BG3="","",BH3*SIN(BG3*PI()/180))</f>
        <v/>
      </c>
      <c r="BH12" s="7" t="str">
        <f>IF(BG3="","",BH3*COS(BG3*PI()/180))</f>
        <v/>
      </c>
      <c r="BI12" s="10" t="str">
        <f>IF(BI3="","",BJ3*SIN(BI3*PI()/180))</f>
        <v/>
      </c>
      <c r="BJ12" s="7" t="str">
        <f>IF(BI3="","",BJ3*COS(BI3*PI()/180))</f>
        <v/>
      </c>
      <c r="BK12" s="10" t="e">
        <f>IF(BK3="","",BL3*SIN(BK3*PI()/180))</f>
        <v>#REF!</v>
      </c>
      <c r="BL12" s="7" t="e">
        <f>IF(BK3="","",BL3*COS(BK3*PI()/180))</f>
        <v>#REF!</v>
      </c>
      <c r="BM12" s="56"/>
    </row>
    <row r="13" spans="1:65" x14ac:dyDescent="0.2">
      <c r="A13" s="56"/>
      <c r="B13" s="154" t="s">
        <v>54</v>
      </c>
      <c r="C13" s="10">
        <f t="shared" ref="C13:C19" si="0">IF(C4="","",D4*SIN(C4*PI()/180))</f>
        <v>8.6602540378443855</v>
      </c>
      <c r="D13" s="7">
        <f t="shared" ref="D13:D19" si="1">IF(C4="","",D4*COS(C4*PI()/180))</f>
        <v>5.0000000000000009</v>
      </c>
      <c r="E13" s="10">
        <f t="shared" ref="E13:E19" si="2">IF(E4="","",F4*SIN(E4*PI()/180))</f>
        <v>0</v>
      </c>
      <c r="F13" s="7">
        <f t="shared" ref="F13:F19" si="3">IF(E4="","",F4*COS(E4*PI()/180))</f>
        <v>0</v>
      </c>
      <c r="G13" s="10">
        <f t="shared" ref="G13:G19" si="4">IF(G4="","",H4*SIN(G4*PI()/180))</f>
        <v>6.893654271085456</v>
      </c>
      <c r="H13" s="7">
        <f t="shared" ref="H13:H19" si="5">IF(G4="","",H4*COS(G4*PI()/180))</f>
        <v>-1.2155372436685121</v>
      </c>
      <c r="I13" s="10">
        <f t="shared" ref="I13:I19" si="6">IF(I4="","",J4*SIN(I4*PI()/180))</f>
        <v>0</v>
      </c>
      <c r="J13" s="7">
        <f t="shared" ref="J13:J19" si="7">IF(I4="","",J4*COS(I4*PI()/180))</f>
        <v>0</v>
      </c>
      <c r="K13" s="10">
        <f t="shared" ref="K13:K19" si="8">IF(K4="","",L4*SIN(K4*PI()/180))</f>
        <v>11.276311449430901</v>
      </c>
      <c r="L13" s="7">
        <f t="shared" ref="L13:L19" si="9">IF(K4="","",L4*COS(K4*PI()/180))</f>
        <v>-4.1042417199080248</v>
      </c>
      <c r="M13" s="10">
        <f t="shared" ref="M13:M19" si="10">IF(M4="","",N4*SIN(M4*PI()/180))</f>
        <v>8.4264888743087578</v>
      </c>
      <c r="N13" s="7">
        <f t="shared" ref="N13:N19" si="11">IF(M4="","",N4*COS(M4*PI()/180))</f>
        <v>7.0706637065519331</v>
      </c>
      <c r="O13" s="10">
        <f t="shared" ref="O13:O19" si="12">IF(O4="","",P4*SIN(O4*PI()/180))</f>
        <v>-1.3891854213354502</v>
      </c>
      <c r="P13" s="7">
        <f t="shared" ref="P13:P19" si="13">IF(O4="","",P4*COS(O4*PI()/180))</f>
        <v>7.8784620240976633</v>
      </c>
      <c r="Q13" s="10">
        <f t="shared" ref="Q13:Q19" si="14">IF(Q4="","",R4*SIN(Q4*PI()/180))</f>
        <v>4.6885007970071175</v>
      </c>
      <c r="R13" s="7">
        <f t="shared" ref="R13:R19" si="15">IF(Q4="","",R4*COS(Q4*PI()/180))</f>
        <v>-26.589809331329615</v>
      </c>
      <c r="S13" s="10">
        <f t="shared" ref="S13:S19" si="16">IF(S4="","",T4*SIN(S4*PI()/180))</f>
        <v>9.3969262078590834</v>
      </c>
      <c r="T13" s="7">
        <f t="shared" ref="T13:T19" si="17">IF(S4="","",T4*COS(S4*PI()/180))</f>
        <v>3.4202014332566884</v>
      </c>
      <c r="U13" s="10">
        <f t="shared" ref="U13:U19" si="18">IF(U4="","",V4*SIN(U4*PI()/180))</f>
        <v>0</v>
      </c>
      <c r="V13" s="7">
        <f t="shared" ref="V13:V19" si="19">IF(U4="","",V4*COS(U4*PI()/180))</f>
        <v>0</v>
      </c>
      <c r="W13" s="10" t="str">
        <f t="shared" ref="W13:W19" si="20">IF(W4="","",X4*SIN(W4*PI()/180))</f>
        <v/>
      </c>
      <c r="X13" s="7" t="str">
        <f t="shared" ref="X13:X19" si="21">IF(W4="","",X4*COS(W4*PI()/180))</f>
        <v/>
      </c>
      <c r="Y13" s="10">
        <f t="shared" ref="Y13:Y19" si="22">IF(Y4="","",Z4*SIN(Y4*PI()/180))</f>
        <v>0</v>
      </c>
      <c r="Z13" s="7">
        <f t="shared" ref="Z13:Z19" si="23">IF(Y4="","",Z4*COS(Y4*PI()/180))</f>
        <v>0</v>
      </c>
      <c r="AA13" s="10">
        <f t="shared" ref="AA13:AA19" si="24">IF(AA4="","",AB4*SIN(AA4*PI()/180))</f>
        <v>6.5778483455013586</v>
      </c>
      <c r="AB13" s="7">
        <f t="shared" ref="AB13:AB19" si="25">IF(AA4="","",AB4*COS(AA4*PI()/180))</f>
        <v>-2.3941410032796808</v>
      </c>
      <c r="AC13" s="10">
        <f t="shared" ref="AC13:AC19" si="26">IF(AC4="","",AD4*SIN(AC4*PI()/180))</f>
        <v>11.817693036146496</v>
      </c>
      <c r="AD13" s="7">
        <f t="shared" ref="AD13:AD19" si="27">IF(AC4="","",AD4*COS(AC4*PI()/180))</f>
        <v>2.083778132003165</v>
      </c>
      <c r="AE13" s="10">
        <f t="shared" ref="AE13:AE19" si="28">IF(AE4="","",AF4*SIN(AE4*PI()/180))</f>
        <v>-1.7364817766693128</v>
      </c>
      <c r="AF13" s="7">
        <f t="shared" ref="AF13:AF19" si="29">IF(AE4="","",AF4*COS(AE4*PI()/180))</f>
        <v>9.8480775301220795</v>
      </c>
      <c r="AG13" s="10">
        <f t="shared" ref="AG13:AG19" si="30">IF(AG4="","",AH4*SIN(AG4*PI()/180))</f>
        <v>-3.8302222155948904</v>
      </c>
      <c r="AH13" s="7">
        <f t="shared" ref="AH13:AH19" si="31">IF(AG4="","",AH4*COS(AG4*PI()/180))</f>
        <v>3.2139380484326963</v>
      </c>
      <c r="AI13" s="10">
        <f t="shared" ref="AI13:AI19" si="32">IF(AI4="","",AJ4*SIN(AI4*PI()/180))</f>
        <v>4.9999999999999991</v>
      </c>
      <c r="AJ13" s="7">
        <f t="shared" ref="AJ13:AJ19" si="33">IF(AI4="","",AJ4*COS(AI4*PI()/180))</f>
        <v>-8.6602540378443873</v>
      </c>
      <c r="AK13" s="10">
        <f t="shared" ref="AK13:AK19" si="34">IF(AK4="","",AL4*SIN(AK4*PI()/180))</f>
        <v>6.894399988070802</v>
      </c>
      <c r="AL13" s="7">
        <f t="shared" ref="AL13:AL19" si="35">IF(AK4="","",AL4*COS(AK4*PI()/180))</f>
        <v>5.7850884871788546</v>
      </c>
      <c r="AM13" s="10" t="str">
        <f t="shared" ref="AM13:AM19" si="36">IF(AM4="","",AN4*SIN(AM4*PI()/180))</f>
        <v/>
      </c>
      <c r="AN13" s="7" t="str">
        <f t="shared" ref="AN13:AN19" si="37">IF(AM4="","",AN4*COS(AM4*PI()/180))</f>
        <v/>
      </c>
      <c r="AO13" s="10">
        <f t="shared" ref="AO13:AO19" si="38">IF(AO4="","",AP4*SIN(AO4*PI()/180))</f>
        <v>0</v>
      </c>
      <c r="AP13" s="7">
        <f t="shared" ref="AP13:AP19" si="39">IF(AO4="","",AP4*COS(AO4*PI()/180))</f>
        <v>0</v>
      </c>
      <c r="AQ13" s="10">
        <f t="shared" ref="AQ13:AQ19" si="40">IF(AQ4="","",AR4*SIN(AQ4*PI()/180))</f>
        <v>14</v>
      </c>
      <c r="AR13" s="7">
        <f t="shared" ref="AR13:AR19" si="41">IF(AQ4="","",AR4*COS(AQ4*PI()/180))</f>
        <v>8.5760391843603401E-16</v>
      </c>
      <c r="AS13" s="10">
        <f t="shared" ref="AS13:AS19" si="42">IF(AS4="","",AT4*SIN(AS4*PI()/180))</f>
        <v>12.216004070216808</v>
      </c>
      <c r="AT13" s="7">
        <f t="shared" ref="AT13:AT19" si="43">IF(AS4="","",AT4*COS(AS4*PI()/180))</f>
        <v>4.446261863233695</v>
      </c>
      <c r="AU13" s="10">
        <f t="shared" ref="AU13:AU19" si="44">IF(AU4="","",AV4*SIN(AU4*PI()/180))</f>
        <v>2.2574263096700937</v>
      </c>
      <c r="AV13" s="7">
        <f t="shared" ref="AV13:AV19" si="45">IF(AU4="","",AV4*COS(AU4*PI()/180))</f>
        <v>-12.802500789158705</v>
      </c>
      <c r="AW13" s="10">
        <f t="shared" ref="AW13:AW19" si="46">IF(AW4="","",AX4*SIN(AW4*PI()/180))</f>
        <v>1.347663300399482E-15</v>
      </c>
      <c r="AX13" s="7">
        <f t="shared" ref="AX13:AX19" si="47">IF(AW4="","",AX4*COS(AW4*PI()/180))</f>
        <v>-11</v>
      </c>
      <c r="AY13" s="10">
        <f t="shared" ref="AY13:AY19" si="48">IF(AY4="","",AZ4*SIN(AY4*PI()/180))</f>
        <v>5.6381557247154506</v>
      </c>
      <c r="AZ13" s="7">
        <f t="shared" ref="AZ13:AZ19" si="49">IF(AY4="","",AZ4*COS(AY4*PI()/180))</f>
        <v>-2.0521208599540124</v>
      </c>
      <c r="BA13" s="10">
        <f t="shared" ref="BA13:BA19" si="50">IF(BA4="","",BB4*SIN(BA4*PI()/180))</f>
        <v>5.6381557247154506</v>
      </c>
      <c r="BB13" s="7">
        <f t="shared" ref="BB13:BB19" si="51">IF(BA4="","",BB4*COS(BA4*PI()/180))</f>
        <v>-2.0521208599540124</v>
      </c>
      <c r="BC13" s="10">
        <f t="shared" ref="BC13:BC19" si="52">IF(BC4="","",BD4*SIN(BC4*PI()/180))</f>
        <v>10.927389364671171</v>
      </c>
      <c r="BD13" s="7">
        <f t="shared" ref="BD13:BD19" si="53">IF(BC4="","",BD4*COS(BC4*PI()/180))</f>
        <v>-13.022755533022625</v>
      </c>
      <c r="BE13" s="10">
        <f t="shared" ref="BE13:BE19" si="54">IF(BE4="","",BF4*SIN(BE4*PI()/180))</f>
        <v>10.336618828644992</v>
      </c>
      <c r="BF13" s="7">
        <f t="shared" ref="BF13:BF19" si="55">IF(BE4="","",BF4*COS(BE4*PI()/180))</f>
        <v>3.7622215765823572</v>
      </c>
      <c r="BG13" s="10">
        <f t="shared" ref="BG13:BG19" si="56">IF(BG4="","",BH4*SIN(BG4*PI()/180))</f>
        <v>-3.4202014332566861</v>
      </c>
      <c r="BH13" s="7">
        <f t="shared" ref="BH13:BH19" si="57">IF(BG4="","",BH4*COS(BG4*PI()/180))</f>
        <v>9.3969262078590852</v>
      </c>
      <c r="BI13" s="10">
        <f t="shared" ref="BI13:BI19" si="58">IF(BI4="","",BJ4*SIN(BI4*PI()/180))</f>
        <v>6.5778483455013586</v>
      </c>
      <c r="BJ13" s="7">
        <f t="shared" ref="BJ13:BJ19" si="59">IF(BI4="","",BJ4*COS(BI4*PI()/180))</f>
        <v>2.3941410032796817</v>
      </c>
      <c r="BK13" s="10" t="e">
        <f t="shared" ref="BK13:BK19" si="60">IF(BK4="","",BL4*SIN(BK4*PI()/180))</f>
        <v>#REF!</v>
      </c>
      <c r="BL13" s="7" t="e">
        <f t="shared" ref="BL13:BL19" si="61">IF(BK4="","",BL4*COS(BK4*PI()/180))</f>
        <v>#REF!</v>
      </c>
      <c r="BM13" s="56"/>
    </row>
    <row r="14" spans="1:65" x14ac:dyDescent="0.2">
      <c r="A14" s="56"/>
      <c r="B14" s="154" t="s">
        <v>54</v>
      </c>
      <c r="C14" s="10" t="str">
        <f t="shared" si="0"/>
        <v/>
      </c>
      <c r="D14" s="7" t="str">
        <f t="shared" si="1"/>
        <v/>
      </c>
      <c r="E14" s="10" t="str">
        <f t="shared" si="2"/>
        <v/>
      </c>
      <c r="F14" s="7" t="str">
        <f t="shared" si="3"/>
        <v/>
      </c>
      <c r="G14" s="10" t="str">
        <f t="shared" si="4"/>
        <v/>
      </c>
      <c r="H14" s="7" t="str">
        <f t="shared" si="5"/>
        <v/>
      </c>
      <c r="I14" s="10" t="str">
        <f t="shared" si="6"/>
        <v/>
      </c>
      <c r="J14" s="7" t="str">
        <f t="shared" si="7"/>
        <v/>
      </c>
      <c r="K14" s="10" t="str">
        <f t="shared" si="8"/>
        <v/>
      </c>
      <c r="L14" s="7" t="str">
        <f t="shared" si="9"/>
        <v/>
      </c>
      <c r="M14" s="10" t="str">
        <f t="shared" si="10"/>
        <v/>
      </c>
      <c r="N14" s="7" t="str">
        <f t="shared" si="11"/>
        <v/>
      </c>
      <c r="O14" s="10" t="str">
        <f t="shared" si="12"/>
        <v/>
      </c>
      <c r="P14" s="7" t="str">
        <f t="shared" si="13"/>
        <v/>
      </c>
      <c r="Q14" s="10" t="str">
        <f t="shared" si="14"/>
        <v/>
      </c>
      <c r="R14" s="7" t="str">
        <f t="shared" si="15"/>
        <v/>
      </c>
      <c r="S14" s="10" t="str">
        <f t="shared" si="16"/>
        <v/>
      </c>
      <c r="T14" s="7" t="str">
        <f t="shared" si="17"/>
        <v/>
      </c>
      <c r="U14" s="10" t="str">
        <f t="shared" si="18"/>
        <v/>
      </c>
      <c r="V14" s="7" t="str">
        <f t="shared" si="19"/>
        <v/>
      </c>
      <c r="W14" s="10" t="str">
        <f t="shared" si="20"/>
        <v/>
      </c>
      <c r="X14" s="7" t="str">
        <f t="shared" si="21"/>
        <v/>
      </c>
      <c r="Y14" s="10" t="str">
        <f t="shared" si="22"/>
        <v/>
      </c>
      <c r="Z14" s="7" t="str">
        <f t="shared" si="23"/>
        <v/>
      </c>
      <c r="AA14" s="10" t="str">
        <f t="shared" si="24"/>
        <v/>
      </c>
      <c r="AB14" s="7" t="str">
        <f t="shared" si="25"/>
        <v/>
      </c>
      <c r="AC14" s="10" t="str">
        <f t="shared" si="26"/>
        <v/>
      </c>
      <c r="AD14" s="7" t="str">
        <f t="shared" si="27"/>
        <v/>
      </c>
      <c r="AE14" s="10" t="str">
        <f t="shared" si="28"/>
        <v/>
      </c>
      <c r="AF14" s="7" t="str">
        <f t="shared" si="29"/>
        <v/>
      </c>
      <c r="AG14" s="10" t="str">
        <f t="shared" si="30"/>
        <v/>
      </c>
      <c r="AH14" s="7" t="str">
        <f t="shared" si="31"/>
        <v/>
      </c>
      <c r="AI14" s="10" t="str">
        <f t="shared" si="32"/>
        <v/>
      </c>
      <c r="AJ14" s="7" t="str">
        <f t="shared" si="33"/>
        <v/>
      </c>
      <c r="AK14" s="10" t="str">
        <f t="shared" si="34"/>
        <v/>
      </c>
      <c r="AL14" s="7" t="str">
        <f t="shared" si="35"/>
        <v/>
      </c>
      <c r="AM14" s="10" t="str">
        <f t="shared" si="36"/>
        <v/>
      </c>
      <c r="AN14" s="7" t="str">
        <f t="shared" si="37"/>
        <v/>
      </c>
      <c r="AO14" s="10" t="str">
        <f t="shared" si="38"/>
        <v/>
      </c>
      <c r="AP14" s="7" t="str">
        <f t="shared" si="39"/>
        <v/>
      </c>
      <c r="AQ14" s="10" t="str">
        <f t="shared" si="40"/>
        <v/>
      </c>
      <c r="AR14" s="7" t="str">
        <f t="shared" si="41"/>
        <v/>
      </c>
      <c r="AS14" s="10" t="str">
        <f t="shared" si="42"/>
        <v/>
      </c>
      <c r="AT14" s="7" t="str">
        <f t="shared" si="43"/>
        <v/>
      </c>
      <c r="AU14" s="10" t="str">
        <f t="shared" si="44"/>
        <v/>
      </c>
      <c r="AV14" s="7" t="str">
        <f t="shared" si="45"/>
        <v/>
      </c>
      <c r="AW14" s="10" t="str">
        <f t="shared" si="46"/>
        <v/>
      </c>
      <c r="AX14" s="7" t="str">
        <f t="shared" si="47"/>
        <v/>
      </c>
      <c r="AY14" s="10" t="str">
        <f t="shared" si="48"/>
        <v/>
      </c>
      <c r="AZ14" s="7" t="str">
        <f t="shared" si="49"/>
        <v/>
      </c>
      <c r="BA14" s="10" t="str">
        <f t="shared" si="50"/>
        <v/>
      </c>
      <c r="BB14" s="7" t="str">
        <f t="shared" si="51"/>
        <v/>
      </c>
      <c r="BC14" s="10" t="str">
        <f t="shared" si="52"/>
        <v/>
      </c>
      <c r="BD14" s="7" t="str">
        <f t="shared" si="53"/>
        <v/>
      </c>
      <c r="BE14" s="10" t="str">
        <f t="shared" si="54"/>
        <v/>
      </c>
      <c r="BF14" s="7" t="str">
        <f t="shared" si="55"/>
        <v/>
      </c>
      <c r="BG14" s="10" t="str">
        <f t="shared" si="56"/>
        <v/>
      </c>
      <c r="BH14" s="7" t="str">
        <f t="shared" si="57"/>
        <v/>
      </c>
      <c r="BI14" s="10" t="str">
        <f t="shared" si="58"/>
        <v/>
      </c>
      <c r="BJ14" s="7" t="str">
        <f t="shared" si="59"/>
        <v/>
      </c>
      <c r="BK14" s="10" t="e">
        <f t="shared" si="60"/>
        <v>#REF!</v>
      </c>
      <c r="BL14" s="7" t="e">
        <f t="shared" si="61"/>
        <v>#REF!</v>
      </c>
      <c r="BM14" s="56"/>
    </row>
    <row r="15" spans="1:65" x14ac:dyDescent="0.2">
      <c r="A15" s="56"/>
      <c r="B15" s="154" t="s">
        <v>54</v>
      </c>
      <c r="C15" s="10">
        <f t="shared" si="0"/>
        <v>14.722431864335457</v>
      </c>
      <c r="D15" s="7">
        <f t="shared" si="1"/>
        <v>8.5000000000000018</v>
      </c>
      <c r="E15" s="10">
        <f t="shared" si="2"/>
        <v>7.8784620240976642</v>
      </c>
      <c r="F15" s="7">
        <f t="shared" si="3"/>
        <v>-1.3891854213354424</v>
      </c>
      <c r="G15" s="10">
        <f t="shared" si="4"/>
        <v>10.336618828644992</v>
      </c>
      <c r="H15" s="7">
        <f t="shared" si="5"/>
        <v>3.7622215765823572</v>
      </c>
      <c r="I15" s="10">
        <f t="shared" si="6"/>
        <v>-1.9283628290596186</v>
      </c>
      <c r="J15" s="7">
        <f t="shared" si="7"/>
        <v>2.2981333293569333</v>
      </c>
      <c r="K15" s="10">
        <f t="shared" si="8"/>
        <v>15.756924048195328</v>
      </c>
      <c r="L15" s="7">
        <f t="shared" si="9"/>
        <v>2.7783708426708866</v>
      </c>
      <c r="M15" s="10" t="str">
        <f t="shared" si="10"/>
        <v/>
      </c>
      <c r="N15" s="7" t="str">
        <f t="shared" si="11"/>
        <v/>
      </c>
      <c r="O15" s="10">
        <f t="shared" si="12"/>
        <v>-3.213938048432698</v>
      </c>
      <c r="P15" s="7">
        <f t="shared" si="13"/>
        <v>3.8302222155948891</v>
      </c>
      <c r="Q15" s="10">
        <f t="shared" si="14"/>
        <v>12.85575219373079</v>
      </c>
      <c r="R15" s="7">
        <f t="shared" si="15"/>
        <v>-15.320888862379558</v>
      </c>
      <c r="S15" s="10">
        <f t="shared" si="16"/>
        <v>-1.215537243668519</v>
      </c>
      <c r="T15" s="7">
        <f t="shared" si="17"/>
        <v>6.8936542710854551</v>
      </c>
      <c r="U15" s="10">
        <f t="shared" si="18"/>
        <v>0</v>
      </c>
      <c r="V15" s="7">
        <f t="shared" si="19"/>
        <v>0</v>
      </c>
      <c r="W15" s="10">
        <f t="shared" si="20"/>
        <v>0</v>
      </c>
      <c r="X15" s="7">
        <f t="shared" si="21"/>
        <v>0</v>
      </c>
      <c r="Y15" s="10">
        <f t="shared" si="22"/>
        <v>-3.7587704831436342</v>
      </c>
      <c r="Z15" s="7">
        <f t="shared" si="23"/>
        <v>1.3680805733026726</v>
      </c>
      <c r="AA15" s="10">
        <f t="shared" si="24"/>
        <v>10.336618828644992</v>
      </c>
      <c r="AB15" s="7">
        <f t="shared" si="25"/>
        <v>-3.7622215765823559</v>
      </c>
      <c r="AC15" s="10">
        <f t="shared" si="26"/>
        <v>16.914467174146349</v>
      </c>
      <c r="AD15" s="7">
        <f t="shared" si="27"/>
        <v>6.1563625798620389</v>
      </c>
      <c r="AE15" s="10">
        <f t="shared" si="28"/>
        <v>9.3969262078590852</v>
      </c>
      <c r="AF15" s="7">
        <f t="shared" si="29"/>
        <v>-3.420201433256687</v>
      </c>
      <c r="AG15" s="10" t="str">
        <f t="shared" si="30"/>
        <v/>
      </c>
      <c r="AH15" s="7" t="str">
        <f t="shared" si="31"/>
        <v/>
      </c>
      <c r="AI15" s="10">
        <f t="shared" si="32"/>
        <v>2.2574263096700937</v>
      </c>
      <c r="AJ15" s="7">
        <f t="shared" si="33"/>
        <v>-12.802500789158705</v>
      </c>
      <c r="AK15" s="10">
        <f t="shared" si="34"/>
        <v>9.1925333174277366</v>
      </c>
      <c r="AL15" s="7">
        <f t="shared" si="35"/>
        <v>-7.7134513162384728</v>
      </c>
      <c r="AM15" s="10">
        <f t="shared" si="36"/>
        <v>6.894399988070802</v>
      </c>
      <c r="AN15" s="7">
        <f t="shared" si="37"/>
        <v>-5.7850884871788546</v>
      </c>
      <c r="AO15" s="10" t="str">
        <f t="shared" si="38"/>
        <v/>
      </c>
      <c r="AP15" s="7" t="str">
        <f t="shared" si="39"/>
        <v/>
      </c>
      <c r="AQ15" s="10" t="str">
        <f t="shared" si="40"/>
        <v/>
      </c>
      <c r="AR15" s="7" t="str">
        <f t="shared" si="41"/>
        <v/>
      </c>
      <c r="AS15" s="10" t="str">
        <f t="shared" si="42"/>
        <v/>
      </c>
      <c r="AT15" s="7" t="str">
        <f t="shared" si="43"/>
        <v/>
      </c>
      <c r="AU15" s="10">
        <f t="shared" si="44"/>
        <v>-4.1675562640063308</v>
      </c>
      <c r="AV15" s="7">
        <f t="shared" si="45"/>
        <v>-23.635386072292992</v>
      </c>
      <c r="AW15" s="10">
        <f t="shared" si="46"/>
        <v>5.1303021498850327</v>
      </c>
      <c r="AX15" s="7">
        <f t="shared" si="47"/>
        <v>-14.095389311788624</v>
      </c>
      <c r="AY15" s="10">
        <f t="shared" si="48"/>
        <v>8.8632697771098723</v>
      </c>
      <c r="AZ15" s="7">
        <f t="shared" si="49"/>
        <v>-1.5628335990023727</v>
      </c>
      <c r="BA15" s="10">
        <f t="shared" si="50"/>
        <v>8.8632697771098723</v>
      </c>
      <c r="BB15" s="7">
        <f t="shared" si="51"/>
        <v>1.5628335990023738</v>
      </c>
      <c r="BC15" s="10">
        <f t="shared" si="52"/>
        <v>11.276311449430899</v>
      </c>
      <c r="BD15" s="7">
        <f t="shared" si="53"/>
        <v>4.1042417199080257</v>
      </c>
      <c r="BE15" s="10" t="str">
        <f t="shared" si="54"/>
        <v/>
      </c>
      <c r="BF15" s="7" t="str">
        <f t="shared" si="55"/>
        <v/>
      </c>
      <c r="BG15" s="10" t="str">
        <f t="shared" si="56"/>
        <v/>
      </c>
      <c r="BH15" s="7" t="str">
        <f t="shared" si="57"/>
        <v/>
      </c>
      <c r="BI15" s="10">
        <f t="shared" si="58"/>
        <v>4.4995132678057743</v>
      </c>
      <c r="BJ15" s="7">
        <f t="shared" si="59"/>
        <v>5.3623111018328462</v>
      </c>
      <c r="BK15" s="10" t="e">
        <f t="shared" si="60"/>
        <v>#REF!</v>
      </c>
      <c r="BL15" s="7" t="e">
        <f t="shared" si="61"/>
        <v>#REF!</v>
      </c>
      <c r="BM15" s="56"/>
    </row>
    <row r="16" spans="1:65" x14ac:dyDescent="0.2">
      <c r="A16" s="56"/>
      <c r="B16" s="154" t="s">
        <v>54</v>
      </c>
      <c r="C16" s="10" t="str">
        <f t="shared" si="0"/>
        <v/>
      </c>
      <c r="D16" s="7" t="str">
        <f t="shared" si="1"/>
        <v/>
      </c>
      <c r="E16" s="10" t="str">
        <f t="shared" si="2"/>
        <v/>
      </c>
      <c r="F16" s="7" t="str">
        <f t="shared" si="3"/>
        <v/>
      </c>
      <c r="G16" s="10" t="str">
        <f t="shared" si="4"/>
        <v/>
      </c>
      <c r="H16" s="7" t="str">
        <f t="shared" si="5"/>
        <v/>
      </c>
      <c r="I16" s="10" t="str">
        <f t="shared" si="6"/>
        <v/>
      </c>
      <c r="J16" s="7" t="str">
        <f t="shared" si="7"/>
        <v/>
      </c>
      <c r="K16" s="10" t="str">
        <f t="shared" si="8"/>
        <v/>
      </c>
      <c r="L16" s="7" t="str">
        <f t="shared" si="9"/>
        <v/>
      </c>
      <c r="M16" s="10" t="str">
        <f t="shared" si="10"/>
        <v/>
      </c>
      <c r="N16" s="7" t="str">
        <f t="shared" si="11"/>
        <v/>
      </c>
      <c r="O16" s="10" t="str">
        <f t="shared" si="12"/>
        <v/>
      </c>
      <c r="P16" s="7" t="str">
        <f t="shared" si="13"/>
        <v/>
      </c>
      <c r="Q16" s="10" t="str">
        <f t="shared" si="14"/>
        <v/>
      </c>
      <c r="R16" s="7" t="str">
        <f t="shared" si="15"/>
        <v/>
      </c>
      <c r="S16" s="10" t="str">
        <f t="shared" si="16"/>
        <v/>
      </c>
      <c r="T16" s="7" t="str">
        <f t="shared" si="17"/>
        <v/>
      </c>
      <c r="U16" s="10" t="str">
        <f t="shared" si="18"/>
        <v/>
      </c>
      <c r="V16" s="7" t="str">
        <f t="shared" si="19"/>
        <v/>
      </c>
      <c r="W16" s="10" t="str">
        <f t="shared" si="20"/>
        <v/>
      </c>
      <c r="X16" s="7" t="str">
        <f t="shared" si="21"/>
        <v/>
      </c>
      <c r="Y16" s="10" t="str">
        <f t="shared" si="22"/>
        <v/>
      </c>
      <c r="Z16" s="7" t="str">
        <f t="shared" si="23"/>
        <v/>
      </c>
      <c r="AA16" s="10" t="str">
        <f t="shared" si="24"/>
        <v/>
      </c>
      <c r="AB16" s="7" t="str">
        <f t="shared" si="25"/>
        <v/>
      </c>
      <c r="AC16" s="10" t="str">
        <f t="shared" si="26"/>
        <v/>
      </c>
      <c r="AD16" s="7" t="str">
        <f t="shared" si="27"/>
        <v/>
      </c>
      <c r="AE16" s="10" t="str">
        <f t="shared" si="28"/>
        <v/>
      </c>
      <c r="AF16" s="7" t="str">
        <f t="shared" si="29"/>
        <v/>
      </c>
      <c r="AG16" s="10" t="str">
        <f t="shared" si="30"/>
        <v/>
      </c>
      <c r="AH16" s="7" t="str">
        <f t="shared" si="31"/>
        <v/>
      </c>
      <c r="AI16" s="10" t="str">
        <f t="shared" si="32"/>
        <v/>
      </c>
      <c r="AJ16" s="7" t="str">
        <f t="shared" si="33"/>
        <v/>
      </c>
      <c r="AK16" s="10" t="str">
        <f t="shared" si="34"/>
        <v/>
      </c>
      <c r="AL16" s="7" t="str">
        <f t="shared" si="35"/>
        <v/>
      </c>
      <c r="AM16" s="10" t="str">
        <f t="shared" si="36"/>
        <v/>
      </c>
      <c r="AN16" s="7" t="str">
        <f t="shared" si="37"/>
        <v/>
      </c>
      <c r="AO16" s="10" t="str">
        <f t="shared" si="38"/>
        <v/>
      </c>
      <c r="AP16" s="7" t="str">
        <f t="shared" si="39"/>
        <v/>
      </c>
      <c r="AQ16" s="10" t="str">
        <f t="shared" si="40"/>
        <v/>
      </c>
      <c r="AR16" s="7" t="str">
        <f t="shared" si="41"/>
        <v/>
      </c>
      <c r="AS16" s="10" t="str">
        <f t="shared" si="42"/>
        <v/>
      </c>
      <c r="AT16" s="7" t="str">
        <f t="shared" si="43"/>
        <v/>
      </c>
      <c r="AU16" s="10" t="str">
        <f t="shared" si="44"/>
        <v/>
      </c>
      <c r="AV16" s="7" t="str">
        <f t="shared" si="45"/>
        <v/>
      </c>
      <c r="AW16" s="10" t="str">
        <f t="shared" si="46"/>
        <v/>
      </c>
      <c r="AX16" s="7" t="str">
        <f t="shared" si="47"/>
        <v/>
      </c>
      <c r="AY16" s="10" t="str">
        <f t="shared" si="48"/>
        <v/>
      </c>
      <c r="AZ16" s="7" t="str">
        <f t="shared" si="49"/>
        <v/>
      </c>
      <c r="BA16" s="10" t="str">
        <f t="shared" si="50"/>
        <v/>
      </c>
      <c r="BB16" s="7" t="str">
        <f t="shared" si="51"/>
        <v/>
      </c>
      <c r="BC16" s="10" t="str">
        <f t="shared" si="52"/>
        <v/>
      </c>
      <c r="BD16" s="7" t="str">
        <f t="shared" si="53"/>
        <v/>
      </c>
      <c r="BE16" s="10" t="str">
        <f t="shared" si="54"/>
        <v/>
      </c>
      <c r="BF16" s="7" t="str">
        <f t="shared" si="55"/>
        <v/>
      </c>
      <c r="BG16" s="10" t="str">
        <f t="shared" si="56"/>
        <v/>
      </c>
      <c r="BH16" s="7" t="str">
        <f t="shared" si="57"/>
        <v/>
      </c>
      <c r="BI16" s="10" t="str">
        <f t="shared" si="58"/>
        <v/>
      </c>
      <c r="BJ16" s="7" t="str">
        <f t="shared" si="59"/>
        <v/>
      </c>
      <c r="BK16" s="10" t="e">
        <f t="shared" si="60"/>
        <v>#REF!</v>
      </c>
      <c r="BL16" s="7" t="e">
        <f t="shared" si="61"/>
        <v>#REF!</v>
      </c>
      <c r="BM16" s="56"/>
    </row>
    <row r="17" spans="1:65" x14ac:dyDescent="0.2">
      <c r="A17" s="56"/>
      <c r="B17" s="154" t="s">
        <v>54</v>
      </c>
      <c r="C17" s="10">
        <f t="shared" si="0"/>
        <v>8</v>
      </c>
      <c r="D17" s="7">
        <f t="shared" si="1"/>
        <v>4.90059381963448E-16</v>
      </c>
      <c r="E17" s="10">
        <f t="shared" si="2"/>
        <v>8.8632697771098723</v>
      </c>
      <c r="F17" s="7">
        <f t="shared" si="3"/>
        <v>-1.5628335990023727</v>
      </c>
      <c r="G17" s="10">
        <f t="shared" si="4"/>
        <v>8.4572335870731745</v>
      </c>
      <c r="H17" s="7">
        <f t="shared" si="5"/>
        <v>3.0781812899310195</v>
      </c>
      <c r="I17" s="10">
        <f t="shared" si="6"/>
        <v>-3.8302222155948904</v>
      </c>
      <c r="J17" s="7">
        <f t="shared" si="7"/>
        <v>3.2139380484326963</v>
      </c>
      <c r="K17" s="10">
        <f t="shared" si="8"/>
        <v>6.0621778264910713</v>
      </c>
      <c r="L17" s="7">
        <f t="shared" si="9"/>
        <v>-3.4999999999999982</v>
      </c>
      <c r="M17" s="10" t="str">
        <f t="shared" si="10"/>
        <v/>
      </c>
      <c r="N17" s="7" t="str">
        <f t="shared" si="11"/>
        <v/>
      </c>
      <c r="O17" s="10" t="str">
        <f t="shared" si="12"/>
        <v/>
      </c>
      <c r="P17" s="7" t="str">
        <f t="shared" si="13"/>
        <v/>
      </c>
      <c r="Q17" s="10">
        <f t="shared" si="14"/>
        <v>11.276311449430901</v>
      </c>
      <c r="R17" s="7">
        <f t="shared" si="15"/>
        <v>-4.1042417199080248</v>
      </c>
      <c r="S17" s="10">
        <f t="shared" si="16"/>
        <v>-3.5000000000000031</v>
      </c>
      <c r="T17" s="7">
        <f t="shared" si="17"/>
        <v>6.0621778264910686</v>
      </c>
      <c r="U17" s="10">
        <f t="shared" si="18"/>
        <v>-3.8302222155948904</v>
      </c>
      <c r="V17" s="7">
        <f t="shared" si="19"/>
        <v>3.2139380484326963</v>
      </c>
      <c r="W17" s="10">
        <f t="shared" si="20"/>
        <v>8.6602540378443855</v>
      </c>
      <c r="X17" s="7">
        <f t="shared" si="21"/>
        <v>5.0000000000000009</v>
      </c>
      <c r="Y17" s="10">
        <f t="shared" si="22"/>
        <v>-2.0000000000000018</v>
      </c>
      <c r="Z17" s="7">
        <f t="shared" si="23"/>
        <v>3.4641016151377535</v>
      </c>
      <c r="AA17" s="10">
        <f t="shared" si="24"/>
        <v>6.893654271085456</v>
      </c>
      <c r="AB17" s="7">
        <f t="shared" si="25"/>
        <v>-1.2155372436685121</v>
      </c>
      <c r="AC17" s="10" t="str">
        <f t="shared" si="26"/>
        <v/>
      </c>
      <c r="AD17" s="7" t="str">
        <f t="shared" si="27"/>
        <v/>
      </c>
      <c r="AE17" s="10">
        <f t="shared" si="28"/>
        <v>4.4995132678057743</v>
      </c>
      <c r="AF17" s="7">
        <f t="shared" si="29"/>
        <v>5.3623111018328462</v>
      </c>
      <c r="AG17" s="10">
        <f t="shared" si="30"/>
        <v>-2.9544232590366239</v>
      </c>
      <c r="AH17" s="7">
        <f t="shared" si="31"/>
        <v>-0.52094453300079102</v>
      </c>
      <c r="AI17" s="10">
        <f t="shared" si="32"/>
        <v>5.1303021498850327</v>
      </c>
      <c r="AJ17" s="7">
        <f t="shared" si="33"/>
        <v>-14.095389311788624</v>
      </c>
      <c r="AK17" s="10">
        <f t="shared" si="34"/>
        <v>3.4202014332566888</v>
      </c>
      <c r="AL17" s="7">
        <f t="shared" si="35"/>
        <v>-9.3969262078590834</v>
      </c>
      <c r="AM17" s="10">
        <f t="shared" si="36"/>
        <v>7.070663706551934</v>
      </c>
      <c r="AN17" s="7">
        <f t="shared" si="37"/>
        <v>-8.426488874308756</v>
      </c>
      <c r="AO17" s="10">
        <f t="shared" si="38"/>
        <v>5.1303021498850327</v>
      </c>
      <c r="AP17" s="7">
        <f t="shared" si="39"/>
        <v>-14.095389311788624</v>
      </c>
      <c r="AQ17" s="10">
        <f t="shared" si="40"/>
        <v>6.5778483455013586</v>
      </c>
      <c r="AR17" s="7">
        <f t="shared" si="41"/>
        <v>-2.3941410032796808</v>
      </c>
      <c r="AS17" s="10" t="str">
        <f t="shared" si="42"/>
        <v/>
      </c>
      <c r="AT17" s="7" t="str">
        <f t="shared" si="43"/>
        <v/>
      </c>
      <c r="AU17" s="10">
        <f t="shared" si="44"/>
        <v>3.125667198004745</v>
      </c>
      <c r="AV17" s="7">
        <f t="shared" si="45"/>
        <v>-17.726539554219745</v>
      </c>
      <c r="AW17" s="10">
        <f t="shared" si="46"/>
        <v>19.733545036504076</v>
      </c>
      <c r="AX17" s="7">
        <f t="shared" si="47"/>
        <v>7.1824230098390451</v>
      </c>
      <c r="AY17" s="10">
        <f t="shared" si="48"/>
        <v>4.6984631039295426</v>
      </c>
      <c r="AZ17" s="7">
        <f t="shared" si="49"/>
        <v>-1.7101007166283435</v>
      </c>
      <c r="BA17" s="10">
        <f t="shared" si="50"/>
        <v>10.392304845413264</v>
      </c>
      <c r="BB17" s="7">
        <f t="shared" si="51"/>
        <v>6.0000000000000018</v>
      </c>
      <c r="BC17" s="10">
        <f t="shared" si="52"/>
        <v>6.5778483455013586</v>
      </c>
      <c r="BD17" s="7">
        <f t="shared" si="53"/>
        <v>2.3941410032796817</v>
      </c>
      <c r="BE17" s="10" t="str">
        <f t="shared" si="54"/>
        <v/>
      </c>
      <c r="BF17" s="7" t="str">
        <f t="shared" si="55"/>
        <v/>
      </c>
      <c r="BG17" s="10" t="str">
        <f t="shared" si="56"/>
        <v/>
      </c>
      <c r="BH17" s="7" t="str">
        <f t="shared" si="57"/>
        <v/>
      </c>
      <c r="BI17" s="10" t="str">
        <f t="shared" si="58"/>
        <v/>
      </c>
      <c r="BJ17" s="7" t="str">
        <f t="shared" si="59"/>
        <v/>
      </c>
      <c r="BK17" s="10" t="e">
        <f t="shared" si="60"/>
        <v>#REF!</v>
      </c>
      <c r="BL17" s="7" t="e">
        <f t="shared" si="61"/>
        <v>#REF!</v>
      </c>
      <c r="BM17" s="56"/>
    </row>
    <row r="18" spans="1:65" x14ac:dyDescent="0.2">
      <c r="A18" s="56"/>
      <c r="B18" s="154" t="s">
        <v>54</v>
      </c>
      <c r="C18" s="10" t="str">
        <f t="shared" si="0"/>
        <v/>
      </c>
      <c r="D18" s="7" t="str">
        <f t="shared" si="1"/>
        <v/>
      </c>
      <c r="E18" s="10" t="str">
        <f t="shared" si="2"/>
        <v/>
      </c>
      <c r="F18" s="7" t="str">
        <f t="shared" si="3"/>
        <v/>
      </c>
      <c r="G18" s="10" t="str">
        <f t="shared" si="4"/>
        <v/>
      </c>
      <c r="H18" s="7" t="str">
        <f t="shared" si="5"/>
        <v/>
      </c>
      <c r="I18" s="10" t="str">
        <f t="shared" si="6"/>
        <v/>
      </c>
      <c r="J18" s="7" t="str">
        <f t="shared" si="7"/>
        <v/>
      </c>
      <c r="K18" s="10" t="str">
        <f t="shared" si="8"/>
        <v/>
      </c>
      <c r="L18" s="7" t="str">
        <f t="shared" si="9"/>
        <v/>
      </c>
      <c r="M18" s="10" t="str">
        <f t="shared" si="10"/>
        <v/>
      </c>
      <c r="N18" s="7" t="str">
        <f t="shared" si="11"/>
        <v/>
      </c>
      <c r="O18" s="10" t="str">
        <f t="shared" si="12"/>
        <v/>
      </c>
      <c r="P18" s="7" t="str">
        <f t="shared" si="13"/>
        <v/>
      </c>
      <c r="Q18" s="10" t="str">
        <f t="shared" si="14"/>
        <v/>
      </c>
      <c r="R18" s="7" t="str">
        <f t="shared" si="15"/>
        <v/>
      </c>
      <c r="S18" s="10" t="str">
        <f t="shared" si="16"/>
        <v/>
      </c>
      <c r="T18" s="7" t="str">
        <f t="shared" si="17"/>
        <v/>
      </c>
      <c r="U18" s="10" t="str">
        <f t="shared" si="18"/>
        <v/>
      </c>
      <c r="V18" s="7" t="str">
        <f t="shared" si="19"/>
        <v/>
      </c>
      <c r="W18" s="10" t="str">
        <f t="shared" si="20"/>
        <v/>
      </c>
      <c r="X18" s="7" t="str">
        <f t="shared" si="21"/>
        <v/>
      </c>
      <c r="Y18" s="10" t="str">
        <f t="shared" si="22"/>
        <v/>
      </c>
      <c r="Z18" s="7" t="str">
        <f t="shared" si="23"/>
        <v/>
      </c>
      <c r="AA18" s="10" t="str">
        <f t="shared" si="24"/>
        <v/>
      </c>
      <c r="AB18" s="7" t="str">
        <f t="shared" si="25"/>
        <v/>
      </c>
      <c r="AC18" s="10" t="str">
        <f t="shared" si="26"/>
        <v/>
      </c>
      <c r="AD18" s="7" t="str">
        <f t="shared" si="27"/>
        <v/>
      </c>
      <c r="AE18" s="10" t="str">
        <f t="shared" si="28"/>
        <v/>
      </c>
      <c r="AF18" s="7" t="str">
        <f t="shared" si="29"/>
        <v/>
      </c>
      <c r="AG18" s="10" t="str">
        <f t="shared" si="30"/>
        <v/>
      </c>
      <c r="AH18" s="7" t="str">
        <f t="shared" si="31"/>
        <v/>
      </c>
      <c r="AI18" s="10" t="str">
        <f t="shared" si="32"/>
        <v/>
      </c>
      <c r="AJ18" s="7" t="str">
        <f t="shared" si="33"/>
        <v/>
      </c>
      <c r="AK18" s="10" t="str">
        <f t="shared" si="34"/>
        <v/>
      </c>
      <c r="AL18" s="7" t="str">
        <f t="shared" si="35"/>
        <v/>
      </c>
      <c r="AM18" s="10" t="str">
        <f t="shared" si="36"/>
        <v/>
      </c>
      <c r="AN18" s="7" t="str">
        <f t="shared" si="37"/>
        <v/>
      </c>
      <c r="AO18" s="10" t="str">
        <f t="shared" si="38"/>
        <v/>
      </c>
      <c r="AP18" s="7" t="str">
        <f t="shared" si="39"/>
        <v/>
      </c>
      <c r="AQ18" s="10" t="str">
        <f t="shared" si="40"/>
        <v/>
      </c>
      <c r="AR18" s="7" t="str">
        <f t="shared" si="41"/>
        <v/>
      </c>
      <c r="AS18" s="10" t="str">
        <f t="shared" si="42"/>
        <v/>
      </c>
      <c r="AT18" s="7" t="str">
        <f t="shared" si="43"/>
        <v/>
      </c>
      <c r="AU18" s="10" t="str">
        <f t="shared" si="44"/>
        <v/>
      </c>
      <c r="AV18" s="7" t="str">
        <f t="shared" si="45"/>
        <v/>
      </c>
      <c r="AW18" s="10" t="str">
        <f t="shared" si="46"/>
        <v/>
      </c>
      <c r="AX18" s="7" t="str">
        <f t="shared" si="47"/>
        <v/>
      </c>
      <c r="AY18" s="10" t="str">
        <f t="shared" si="48"/>
        <v/>
      </c>
      <c r="AZ18" s="7" t="str">
        <f t="shared" si="49"/>
        <v/>
      </c>
      <c r="BA18" s="10" t="str">
        <f t="shared" si="50"/>
        <v/>
      </c>
      <c r="BB18" s="7" t="str">
        <f t="shared" si="51"/>
        <v/>
      </c>
      <c r="BC18" s="10" t="str">
        <f t="shared" si="52"/>
        <v/>
      </c>
      <c r="BD18" s="7" t="str">
        <f t="shared" si="53"/>
        <v/>
      </c>
      <c r="BE18" s="10" t="str">
        <f t="shared" si="54"/>
        <v/>
      </c>
      <c r="BF18" s="7" t="str">
        <f t="shared" si="55"/>
        <v/>
      </c>
      <c r="BG18" s="10" t="str">
        <f t="shared" si="56"/>
        <v/>
      </c>
      <c r="BH18" s="7" t="str">
        <f t="shared" si="57"/>
        <v/>
      </c>
      <c r="BI18" s="10" t="str">
        <f t="shared" si="58"/>
        <v/>
      </c>
      <c r="BJ18" s="7" t="str">
        <f t="shared" si="59"/>
        <v/>
      </c>
      <c r="BK18" s="10" t="e">
        <f t="shared" si="60"/>
        <v>#REF!</v>
      </c>
      <c r="BL18" s="7" t="e">
        <f t="shared" si="61"/>
        <v>#REF!</v>
      </c>
      <c r="BM18" s="56"/>
    </row>
    <row r="19" spans="1:65" x14ac:dyDescent="0.2">
      <c r="A19" s="56"/>
      <c r="B19" s="154" t="s">
        <v>54</v>
      </c>
      <c r="C19" s="10">
        <f t="shared" si="0"/>
        <v>8</v>
      </c>
      <c r="D19" s="7">
        <f t="shared" si="1"/>
        <v>4.90059381963448E-16</v>
      </c>
      <c r="E19" s="10">
        <f t="shared" si="2"/>
        <v>7.794228634059948</v>
      </c>
      <c r="F19" s="7">
        <f t="shared" si="3"/>
        <v>-4.4999999999999982</v>
      </c>
      <c r="G19" s="10">
        <f t="shared" si="4"/>
        <v>5</v>
      </c>
      <c r="H19" s="7">
        <f t="shared" si="5"/>
        <v>3.06287113727155E-16</v>
      </c>
      <c r="I19" s="10">
        <f t="shared" si="6"/>
        <v>3.83022221559489</v>
      </c>
      <c r="J19" s="7">
        <f t="shared" si="7"/>
        <v>-3.2139380484326967</v>
      </c>
      <c r="K19" s="10">
        <f t="shared" si="8"/>
        <v>7.6604444311897799</v>
      </c>
      <c r="L19" s="7">
        <f t="shared" si="9"/>
        <v>6.4278760968653934</v>
      </c>
      <c r="M19" s="10">
        <f t="shared" si="10"/>
        <v>-3.213938048432698</v>
      </c>
      <c r="N19" s="7">
        <f t="shared" si="11"/>
        <v>3.8302222155948891</v>
      </c>
      <c r="O19" s="10">
        <f t="shared" si="12"/>
        <v>6.1563625798620398</v>
      </c>
      <c r="P19" s="7">
        <f t="shared" si="13"/>
        <v>-16.914467174146349</v>
      </c>
      <c r="Q19" s="10" t="str">
        <f t="shared" si="14"/>
        <v/>
      </c>
      <c r="R19" s="7" t="str">
        <f t="shared" si="15"/>
        <v/>
      </c>
      <c r="S19" s="10">
        <f t="shared" si="16"/>
        <v>0</v>
      </c>
      <c r="T19" s="7">
        <f t="shared" si="17"/>
        <v>0</v>
      </c>
      <c r="U19" s="10">
        <f t="shared" si="18"/>
        <v>-1.5628335990023814</v>
      </c>
      <c r="V19" s="7">
        <f t="shared" si="19"/>
        <v>8.8632697771098705</v>
      </c>
      <c r="W19" s="10">
        <f t="shared" si="20"/>
        <v>0</v>
      </c>
      <c r="X19" s="7">
        <f t="shared" si="21"/>
        <v>0</v>
      </c>
      <c r="Y19" s="10">
        <f t="shared" si="22"/>
        <v>5.6381557247154506</v>
      </c>
      <c r="Z19" s="7">
        <f t="shared" si="23"/>
        <v>-2.0521208599540124</v>
      </c>
      <c r="AA19" s="10">
        <f t="shared" si="24"/>
        <v>-3.8302222155948904</v>
      </c>
      <c r="AB19" s="7">
        <f t="shared" si="25"/>
        <v>3.2139380484326963</v>
      </c>
      <c r="AC19" s="10">
        <f t="shared" si="26"/>
        <v>0</v>
      </c>
      <c r="AD19" s="7">
        <f t="shared" si="27"/>
        <v>0</v>
      </c>
      <c r="AE19" s="10">
        <f t="shared" si="28"/>
        <v>0</v>
      </c>
      <c r="AF19" s="7">
        <f t="shared" si="29"/>
        <v>0</v>
      </c>
      <c r="AG19" s="10">
        <f t="shared" si="30"/>
        <v>-3.0641777724759125</v>
      </c>
      <c r="AH19" s="7">
        <f t="shared" si="31"/>
        <v>2.571150438746157</v>
      </c>
      <c r="AI19" s="10">
        <f t="shared" si="32"/>
        <v>10.336618828644992</v>
      </c>
      <c r="AJ19" s="7">
        <f t="shared" si="33"/>
        <v>-3.7622215765823559</v>
      </c>
      <c r="AK19" s="10">
        <f t="shared" si="34"/>
        <v>11.817693036146496</v>
      </c>
      <c r="AL19" s="7">
        <f t="shared" si="35"/>
        <v>2.083778132003165</v>
      </c>
      <c r="AM19" s="10">
        <f t="shared" si="36"/>
        <v>3.8567256581192355</v>
      </c>
      <c r="AN19" s="7">
        <f t="shared" si="37"/>
        <v>4.5962666587138683</v>
      </c>
      <c r="AO19" s="10">
        <f t="shared" si="38"/>
        <v>4.9999999999999991</v>
      </c>
      <c r="AP19" s="7">
        <f t="shared" si="39"/>
        <v>-8.6602540378443873</v>
      </c>
      <c r="AQ19" s="10">
        <f t="shared" si="40"/>
        <v>6.893654271085456</v>
      </c>
      <c r="AR19" s="7">
        <f t="shared" si="41"/>
        <v>-1.2155372436685121</v>
      </c>
      <c r="AS19" s="10">
        <f t="shared" si="42"/>
        <v>-3.5000000000000031</v>
      </c>
      <c r="AT19" s="7">
        <f t="shared" si="43"/>
        <v>6.0621778264910686</v>
      </c>
      <c r="AU19" s="10">
        <f t="shared" si="44"/>
        <v>-4.3412044416732618</v>
      </c>
      <c r="AV19" s="7">
        <f t="shared" si="45"/>
        <v>-24.620193825305201</v>
      </c>
      <c r="AW19" s="10">
        <f t="shared" si="46"/>
        <v>12.256711089903648</v>
      </c>
      <c r="AX19" s="7">
        <f t="shared" si="47"/>
        <v>10.28460175498463</v>
      </c>
      <c r="AY19" s="10" t="str">
        <f t="shared" si="48"/>
        <v/>
      </c>
      <c r="AZ19" s="7" t="str">
        <f t="shared" si="49"/>
        <v/>
      </c>
      <c r="BA19" s="10">
        <f t="shared" si="50"/>
        <v>10.392304845413264</v>
      </c>
      <c r="BB19" s="7">
        <f t="shared" si="51"/>
        <v>6.0000000000000018</v>
      </c>
      <c r="BC19" s="10">
        <f t="shared" si="52"/>
        <v>2.8190778623577253</v>
      </c>
      <c r="BD19" s="7">
        <f t="shared" si="53"/>
        <v>-1.0260604299770062</v>
      </c>
      <c r="BE19" s="10">
        <f t="shared" si="54"/>
        <v>-2.3941410032796804</v>
      </c>
      <c r="BF19" s="7">
        <f t="shared" si="55"/>
        <v>6.5778483455013586</v>
      </c>
      <c r="BG19" s="10">
        <f t="shared" si="56"/>
        <v>10.724622203665692</v>
      </c>
      <c r="BH19" s="7">
        <f t="shared" si="57"/>
        <v>-8.9990265356115504</v>
      </c>
      <c r="BI19" s="10" t="str">
        <f t="shared" si="58"/>
        <v/>
      </c>
      <c r="BJ19" s="7" t="str">
        <f t="shared" si="59"/>
        <v/>
      </c>
      <c r="BK19" s="10" t="e">
        <f t="shared" si="60"/>
        <v>#REF!</v>
      </c>
      <c r="BL19" s="7" t="e">
        <f t="shared" si="61"/>
        <v>#REF!</v>
      </c>
      <c r="BM19" s="56"/>
    </row>
    <row r="20" spans="1:65" x14ac:dyDescent="0.2">
      <c r="A20" s="56"/>
      <c r="B20" s="12"/>
      <c r="C20" s="13"/>
      <c r="D20" s="14"/>
      <c r="E20" s="12"/>
      <c r="F20" s="12"/>
      <c r="G20" s="13"/>
      <c r="H20" s="14"/>
      <c r="I20" s="12"/>
      <c r="J20" s="12"/>
      <c r="K20" s="13"/>
      <c r="L20" s="14"/>
      <c r="M20" s="12"/>
      <c r="N20" s="12"/>
      <c r="O20" s="13"/>
      <c r="P20" s="14"/>
      <c r="Q20" s="12"/>
      <c r="R20" s="12"/>
      <c r="S20" s="13"/>
      <c r="T20" s="14"/>
      <c r="U20" s="12"/>
      <c r="V20" s="12"/>
      <c r="W20" s="13"/>
      <c r="X20" s="14"/>
      <c r="Y20" s="12"/>
      <c r="Z20" s="12"/>
      <c r="AA20" s="13"/>
      <c r="AB20" s="14"/>
      <c r="AC20" s="12"/>
      <c r="AD20" s="12"/>
      <c r="AE20" s="13"/>
      <c r="AF20" s="14"/>
      <c r="AG20" s="12"/>
      <c r="AH20" s="12"/>
      <c r="AI20" s="13"/>
      <c r="AJ20" s="14"/>
      <c r="AK20" s="12"/>
      <c r="AL20" s="12"/>
      <c r="AM20" s="13"/>
      <c r="AN20" s="14"/>
      <c r="AO20" s="12"/>
      <c r="AP20" s="12"/>
      <c r="AQ20" s="13"/>
      <c r="AR20" s="14"/>
      <c r="AS20" s="12"/>
      <c r="AT20" s="12"/>
      <c r="AU20" s="13"/>
      <c r="AV20" s="14"/>
      <c r="AW20" s="12"/>
      <c r="AX20" s="12"/>
      <c r="AY20" s="13"/>
      <c r="AZ20" s="14"/>
      <c r="BA20" s="12"/>
      <c r="BB20" s="12"/>
      <c r="BC20" s="13"/>
      <c r="BD20" s="14"/>
      <c r="BE20" s="12"/>
      <c r="BF20" s="12"/>
      <c r="BG20" s="13"/>
      <c r="BH20" s="14"/>
      <c r="BI20" s="12"/>
      <c r="BJ20" s="12"/>
      <c r="BK20" s="13"/>
      <c r="BL20" s="14"/>
      <c r="BM20" s="56"/>
    </row>
    <row r="21" spans="1:65" x14ac:dyDescent="0.2">
      <c r="A21" s="56"/>
      <c r="B21" s="154" t="s">
        <v>56</v>
      </c>
      <c r="C21" s="10">
        <f t="shared" ref="C21:AH21" si="62">SUM(C12:C19)</f>
        <v>39.382685902179844</v>
      </c>
      <c r="D21" s="7">
        <f t="shared" si="62"/>
        <v>13.500000000000004</v>
      </c>
      <c r="E21" s="10">
        <f t="shared" si="62"/>
        <v>24.535960435267484</v>
      </c>
      <c r="F21" s="7">
        <f t="shared" si="62"/>
        <v>-7.4520190203378132</v>
      </c>
      <c r="G21" s="10">
        <f t="shared" si="62"/>
        <v>30.687506686803623</v>
      </c>
      <c r="H21" s="7">
        <f t="shared" si="62"/>
        <v>5.6248656228448644</v>
      </c>
      <c r="I21" s="10">
        <f t="shared" si="62"/>
        <v>-1.9283628290596195</v>
      </c>
      <c r="J21" s="7">
        <f t="shared" si="62"/>
        <v>2.2981333293569328</v>
      </c>
      <c r="K21" s="10">
        <f t="shared" si="62"/>
        <v>40.755857755307083</v>
      </c>
      <c r="L21" s="7">
        <f t="shared" si="62"/>
        <v>1.602005219628257</v>
      </c>
      <c r="M21" s="10">
        <f t="shared" si="62"/>
        <v>5.2125508258760593</v>
      </c>
      <c r="N21" s="7">
        <f t="shared" si="62"/>
        <v>10.900885922146822</v>
      </c>
      <c r="O21" s="10">
        <f t="shared" si="62"/>
        <v>1.5532391100938918</v>
      </c>
      <c r="P21" s="7">
        <f t="shared" si="62"/>
        <v>-5.2057829344537971</v>
      </c>
      <c r="Q21" s="10">
        <f t="shared" si="62"/>
        <v>28.820564440168809</v>
      </c>
      <c r="R21" s="7">
        <f t="shared" si="62"/>
        <v>-46.014939913617198</v>
      </c>
      <c r="S21" s="10">
        <f t="shared" si="62"/>
        <v>4.6813889641905604</v>
      </c>
      <c r="T21" s="7">
        <f t="shared" si="62"/>
        <v>16.376033530833212</v>
      </c>
      <c r="U21" s="10">
        <f t="shared" si="62"/>
        <v>-5.3930558145972718</v>
      </c>
      <c r="V21" s="7">
        <f t="shared" si="62"/>
        <v>12.077207825542567</v>
      </c>
      <c r="W21" s="10">
        <f t="shared" si="62"/>
        <v>8.6602540378443855</v>
      </c>
      <c r="X21" s="7">
        <f t="shared" si="62"/>
        <v>5.0000000000000009</v>
      </c>
      <c r="Y21" s="10">
        <f t="shared" si="62"/>
        <v>-0.12061475842818492</v>
      </c>
      <c r="Z21" s="7">
        <f t="shared" si="62"/>
        <v>2.780061328486414</v>
      </c>
      <c r="AA21" s="10">
        <f t="shared" si="62"/>
        <v>19.977899229636918</v>
      </c>
      <c r="AB21" s="7">
        <f t="shared" si="62"/>
        <v>-4.1579617750978528</v>
      </c>
      <c r="AC21" s="10">
        <f t="shared" si="62"/>
        <v>28.732160210292847</v>
      </c>
      <c r="AD21" s="7">
        <f t="shared" si="62"/>
        <v>8.2401407118652035</v>
      </c>
      <c r="AE21" s="10">
        <f t="shared" si="62"/>
        <v>12.159957698995546</v>
      </c>
      <c r="AF21" s="7">
        <f t="shared" si="62"/>
        <v>11.790187198698238</v>
      </c>
      <c r="AG21" s="10">
        <f t="shared" si="62"/>
        <v>-9.8488232471074255</v>
      </c>
      <c r="AH21" s="7">
        <f t="shared" si="62"/>
        <v>5.2641439541780617</v>
      </c>
      <c r="AI21" s="10">
        <f t="shared" ref="AI21:BL21" si="63">SUM(AI12:AI19)</f>
        <v>22.724347288200118</v>
      </c>
      <c r="AJ21" s="7">
        <f t="shared" si="63"/>
        <v>-39.320365715374074</v>
      </c>
      <c r="AK21" s="10">
        <f t="shared" si="63"/>
        <v>31.324827774901728</v>
      </c>
      <c r="AL21" s="7">
        <f t="shared" si="63"/>
        <v>-9.2415109049155362</v>
      </c>
      <c r="AM21" s="10">
        <f t="shared" si="63"/>
        <v>17.82178935274197</v>
      </c>
      <c r="AN21" s="7">
        <f t="shared" si="63"/>
        <v>-9.6153107027737406</v>
      </c>
      <c r="AO21" s="10">
        <f t="shared" si="63"/>
        <v>10.130302149885033</v>
      </c>
      <c r="AP21" s="7">
        <f t="shared" si="63"/>
        <v>-22.755643349633011</v>
      </c>
      <c r="AQ21" s="10">
        <f t="shared" si="63"/>
        <v>27.471502616586815</v>
      </c>
      <c r="AR21" s="7">
        <f t="shared" si="63"/>
        <v>-3.6096782469481923</v>
      </c>
      <c r="AS21" s="10">
        <f t="shared" si="63"/>
        <v>8.7160040702168047</v>
      </c>
      <c r="AT21" s="7">
        <f t="shared" si="63"/>
        <v>10.508439689724764</v>
      </c>
      <c r="AU21" s="10">
        <f t="shared" si="63"/>
        <v>-3.1256671980047539</v>
      </c>
      <c r="AV21" s="7">
        <f t="shared" si="63"/>
        <v>-78.784620240976636</v>
      </c>
      <c r="AW21" s="10">
        <f t="shared" si="63"/>
        <v>37.120558276292755</v>
      </c>
      <c r="AX21" s="7">
        <f t="shared" si="63"/>
        <v>-7.6283645469649475</v>
      </c>
      <c r="AY21" s="10">
        <f t="shared" si="63"/>
        <v>19.199888605754865</v>
      </c>
      <c r="AZ21" s="7">
        <f t="shared" si="63"/>
        <v>-5.325055175584728</v>
      </c>
      <c r="BA21" s="10">
        <f t="shared" si="63"/>
        <v>35.286035192651852</v>
      </c>
      <c r="BB21" s="7">
        <f t="shared" si="63"/>
        <v>11.510712739048365</v>
      </c>
      <c r="BC21" s="10">
        <f t="shared" si="63"/>
        <v>31.600627021961156</v>
      </c>
      <c r="BD21" s="7">
        <f t="shared" si="63"/>
        <v>-7.5504332398119249</v>
      </c>
      <c r="BE21" s="10">
        <f t="shared" si="63"/>
        <v>7.9424778253653123</v>
      </c>
      <c r="BF21" s="7">
        <f t="shared" si="63"/>
        <v>10.340069922083716</v>
      </c>
      <c r="BG21" s="10">
        <f t="shared" si="63"/>
        <v>7.3044207704090063</v>
      </c>
      <c r="BH21" s="7">
        <f t="shared" si="63"/>
        <v>0.39789967224753475</v>
      </c>
      <c r="BI21" s="10">
        <f t="shared" si="63"/>
        <v>11.077361613307133</v>
      </c>
      <c r="BJ21" s="7">
        <f t="shared" si="63"/>
        <v>7.7564521051125279</v>
      </c>
      <c r="BK21" s="10" t="e">
        <f t="shared" si="63"/>
        <v>#REF!</v>
      </c>
      <c r="BL21" s="7" t="e">
        <f t="shared" si="63"/>
        <v>#REF!</v>
      </c>
      <c r="BM21" s="56"/>
    </row>
    <row r="22" spans="1:65" x14ac:dyDescent="0.2">
      <c r="A22" s="56"/>
      <c r="B22" s="154" t="s">
        <v>55</v>
      </c>
      <c r="C22" s="10">
        <f>ATAN2(D21,C21)*180/PI()</f>
        <v>71.078786158886729</v>
      </c>
      <c r="D22" s="7"/>
      <c r="E22" s="10">
        <f>ATAN2(F21,E21)*180/PI()</f>
        <v>106.8944933532634</v>
      </c>
      <c r="F22" s="7"/>
      <c r="G22" s="10">
        <f>ATAN2(H21,G21)*180/PI()</f>
        <v>79.613268769763067</v>
      </c>
      <c r="H22" s="7"/>
      <c r="I22" s="10">
        <f>ATAN2(J21,I21)*180/PI()</f>
        <v>-40.000000000000036</v>
      </c>
      <c r="J22" s="7"/>
      <c r="K22" s="10">
        <f>ATAN2(L21,K21)*180/PI()</f>
        <v>87.749012935072543</v>
      </c>
      <c r="L22" s="7"/>
      <c r="M22" s="10">
        <f>ATAN2(N21,M21)*180/PI()</f>
        <v>25.556045219583456</v>
      </c>
      <c r="N22" s="7"/>
      <c r="O22" s="10">
        <f>ATAN2(P21,O21)*180/PI()</f>
        <v>163.38657954419685</v>
      </c>
      <c r="P22" s="7"/>
      <c r="Q22" s="10">
        <f>ATAN2(R21,Q21)*180/PI()</f>
        <v>147.9398273459442</v>
      </c>
      <c r="R22" s="7"/>
      <c r="S22" s="10">
        <f>ATAN2(T21,S21)*180/PI()</f>
        <v>15.95355426438716</v>
      </c>
      <c r="T22" s="7"/>
      <c r="U22" s="10">
        <f>ATAN2(V21,U21)*180/PI()</f>
        <v>-24.063065958695272</v>
      </c>
      <c r="V22" s="7"/>
      <c r="W22" s="10">
        <f>ATAN2(X21,W21)*180/PI()</f>
        <v>59.999999999999993</v>
      </c>
      <c r="X22" s="7"/>
      <c r="Y22" s="10">
        <f>ATAN2(Z21,Y21)*180/PI()</f>
        <v>-2.4842565081892198</v>
      </c>
      <c r="Z22" s="7"/>
      <c r="AA22" s="10">
        <f>ATAN2(AB21,AA21)*180/PI()</f>
        <v>101.75701741796425</v>
      </c>
      <c r="AB22" s="7"/>
      <c r="AC22" s="10">
        <f>ATAN2(AD21,AC21)*180/PI()</f>
        <v>73.997556062897246</v>
      </c>
      <c r="AD22" s="7"/>
      <c r="AE22" s="10">
        <f>ATAN2(AF21,AE21)*180/PI()</f>
        <v>45.884529342424592</v>
      </c>
      <c r="AF22" s="7"/>
      <c r="AG22" s="10">
        <f>ATAN2(AH21,AG21)*180/PI()</f>
        <v>-61.875731877208295</v>
      </c>
      <c r="AH22" s="7"/>
      <c r="AI22" s="10">
        <f>ATAN2(AJ21,AI21)*180/PI()</f>
        <v>149.97517244318519</v>
      </c>
      <c r="AJ22" s="7"/>
      <c r="AK22" s="10">
        <f>ATAN2(AL21,AK21)*180/PI()</f>
        <v>106.437214714208</v>
      </c>
      <c r="AL22" s="7"/>
      <c r="AM22" s="10">
        <f>ATAN2(AN21,AM21)*180/PI()</f>
        <v>118.34799536894587</v>
      </c>
      <c r="AN22" s="7"/>
      <c r="AO22" s="10">
        <f>ATAN2(AP21,AO21)*180/PI()</f>
        <v>156.00244393710275</v>
      </c>
      <c r="AP22" s="7"/>
      <c r="AQ22" s="10">
        <f>ATAN2(AR21,AQ21)*180/PI()</f>
        <v>97.485620693300717</v>
      </c>
      <c r="AR22" s="7"/>
      <c r="AS22" s="10">
        <f>ATAN2(AT21,AS21)*180/PI()</f>
        <v>39.673294803885952</v>
      </c>
      <c r="AT22" s="7"/>
      <c r="AU22" s="10">
        <f>ATAN2(AV21,AU21)*180/PI()</f>
        <v>-177.72806334662349</v>
      </c>
      <c r="AV22" s="7"/>
      <c r="AW22" s="10">
        <f>ATAN2(AX21,AW21)*180/PI()</f>
        <v>101.61274905728642</v>
      </c>
      <c r="AX22" s="7"/>
      <c r="AY22" s="10">
        <f>ATAN2(AZ21,AY21)*180/PI()</f>
        <v>105.50126032852189</v>
      </c>
      <c r="AZ22" s="7"/>
      <c r="BA22" s="10">
        <f>ATAN2(BB21,BA21)*180/PI()</f>
        <v>71.933074996829333</v>
      </c>
      <c r="BB22" s="7"/>
      <c r="BC22" s="10">
        <f>ATAN2(BD21,BC21)*180/PI()</f>
        <v>103.43791534290027</v>
      </c>
      <c r="BD22" s="7"/>
      <c r="BE22" s="10">
        <f>ATAN2(BF21,BE21)*180/PI()</f>
        <v>37.528807709151515</v>
      </c>
      <c r="BF22" s="7"/>
      <c r="BG22" s="10">
        <f>ATAN2(BH21,BG21)*180/PI()</f>
        <v>86.881961970508911</v>
      </c>
      <c r="BH22" s="7"/>
      <c r="BI22" s="10">
        <f>ATAN2(BJ21,BI21)*180/PI()</f>
        <v>54.999999999999993</v>
      </c>
      <c r="BJ22" s="7"/>
      <c r="BK22" s="10" t="e">
        <f>ATAN2(BL21,BK21)*180/PI()</f>
        <v>#REF!</v>
      </c>
      <c r="BL22" s="7"/>
      <c r="BM22" s="56"/>
    </row>
    <row r="23" spans="1:65" x14ac:dyDescent="0.2">
      <c r="A23" s="56"/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/>
      <c r="X23" s="14"/>
      <c r="Y23" s="13"/>
      <c r="Z23" s="14"/>
      <c r="AA23" s="13"/>
      <c r="AB23" s="14"/>
      <c r="AC23" s="13"/>
      <c r="AD23" s="14"/>
      <c r="AE23" s="13"/>
      <c r="AF23" s="14"/>
      <c r="AG23" s="13"/>
      <c r="AH23" s="14"/>
      <c r="AI23" s="13"/>
      <c r="AJ23" s="14"/>
      <c r="AK23" s="13"/>
      <c r="AL23" s="14"/>
      <c r="AM23" s="13"/>
      <c r="AN23" s="14"/>
      <c r="AO23" s="13"/>
      <c r="AP23" s="14"/>
      <c r="AQ23" s="13"/>
      <c r="AR23" s="14"/>
      <c r="AS23" s="13"/>
      <c r="AT23" s="14"/>
      <c r="AU23" s="13"/>
      <c r="AV23" s="14"/>
      <c r="AW23" s="13"/>
      <c r="AX23" s="14"/>
      <c r="AY23" s="13"/>
      <c r="AZ23" s="14"/>
      <c r="BA23" s="13"/>
      <c r="BB23" s="14"/>
      <c r="BC23" s="13"/>
      <c r="BD23" s="14"/>
      <c r="BE23" s="13"/>
      <c r="BF23" s="14"/>
      <c r="BG23" s="13"/>
      <c r="BH23" s="14"/>
      <c r="BI23" s="13"/>
      <c r="BJ23" s="14"/>
      <c r="BK23" s="13"/>
      <c r="BL23" s="14"/>
      <c r="BM23" s="56"/>
    </row>
    <row r="24" spans="1:65" x14ac:dyDescent="0.2">
      <c r="A24" s="56"/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/>
      <c r="X24" s="14"/>
      <c r="Y24" s="13"/>
      <c r="Z24" s="14"/>
      <c r="AA24" s="13"/>
      <c r="AB24" s="14"/>
      <c r="AC24" s="13"/>
      <c r="AD24" s="14"/>
      <c r="AE24" s="13"/>
      <c r="AF24" s="14"/>
      <c r="AG24" s="13"/>
      <c r="AH24" s="14"/>
      <c r="AI24" s="13"/>
      <c r="AJ24" s="14"/>
      <c r="AK24" s="13"/>
      <c r="AL24" s="14"/>
      <c r="AM24" s="13"/>
      <c r="AN24" s="14"/>
      <c r="AO24" s="13"/>
      <c r="AP24" s="14"/>
      <c r="AQ24" s="13"/>
      <c r="AR24" s="14"/>
      <c r="AS24" s="13"/>
      <c r="AT24" s="14"/>
      <c r="AU24" s="13"/>
      <c r="AV24" s="14"/>
      <c r="AW24" s="13"/>
      <c r="AX24" s="14"/>
      <c r="AY24" s="13"/>
      <c r="AZ24" s="14"/>
      <c r="BA24" s="13"/>
      <c r="BB24" s="14"/>
      <c r="BC24" s="13"/>
      <c r="BD24" s="14"/>
      <c r="BE24" s="13"/>
      <c r="BF24" s="14"/>
      <c r="BG24" s="13"/>
      <c r="BH24" s="14"/>
      <c r="BI24" s="13"/>
      <c r="BJ24" s="14"/>
      <c r="BK24" s="13"/>
      <c r="BL24" s="14"/>
      <c r="BM24" s="56"/>
    </row>
    <row r="25" spans="1:65" ht="15" x14ac:dyDescent="0.25">
      <c r="A25" s="56"/>
      <c r="B25" s="15" t="s">
        <v>57</v>
      </c>
      <c r="C25" s="16">
        <f>IF(C22&lt;0,360+C22,C22)</f>
        <v>71.078786158886729</v>
      </c>
      <c r="D25" s="7"/>
      <c r="E25" s="16">
        <f>IF(E22&lt;0,360+E22,E22)</f>
        <v>106.8944933532634</v>
      </c>
      <c r="F25" s="7"/>
      <c r="G25" s="16">
        <f>IF(G22&lt;0,360+G22,G22)</f>
        <v>79.613268769763067</v>
      </c>
      <c r="H25" s="7"/>
      <c r="I25" s="16">
        <f>IF(I22&lt;0,360+I22,I22)</f>
        <v>319.99999999999994</v>
      </c>
      <c r="J25" s="7"/>
      <c r="K25" s="16">
        <f>IF(K22&lt;0,360+K22,K22)</f>
        <v>87.749012935072543</v>
      </c>
      <c r="L25" s="7"/>
      <c r="M25" s="16">
        <f>IF(M22&lt;0,360+M22,M22)</f>
        <v>25.556045219583456</v>
      </c>
      <c r="N25" s="7"/>
      <c r="O25" s="16">
        <f>IF(O22&lt;0,360+O22,O22)</f>
        <v>163.38657954419685</v>
      </c>
      <c r="P25" s="7"/>
      <c r="Q25" s="16">
        <f>IF(Q22&lt;0,360+Q22,Q22)</f>
        <v>147.9398273459442</v>
      </c>
      <c r="R25" s="7"/>
      <c r="S25" s="16">
        <f>IF(S22&lt;0,360+S22,S22)</f>
        <v>15.95355426438716</v>
      </c>
      <c r="T25" s="7"/>
      <c r="U25" s="16">
        <f>IF(U22&lt;0,360+U22,U22)</f>
        <v>335.93693404130471</v>
      </c>
      <c r="V25" s="7"/>
      <c r="W25" s="16">
        <f>IF(W22&lt;0,360+W22,W22)</f>
        <v>59.999999999999993</v>
      </c>
      <c r="X25" s="7"/>
      <c r="Y25" s="16">
        <f>IF(Y22&lt;0,360+Y22,Y22)</f>
        <v>357.51574349181078</v>
      </c>
      <c r="Z25" s="7"/>
      <c r="AA25" s="16">
        <f>IF(AA22&lt;0,360+AA22,AA22)</f>
        <v>101.75701741796425</v>
      </c>
      <c r="AB25" s="7"/>
      <c r="AC25" s="16">
        <f>IF(AC22&lt;0,360+AC22,AC22)</f>
        <v>73.997556062897246</v>
      </c>
      <c r="AD25" s="7"/>
      <c r="AE25" s="16">
        <f>IF(AE22&lt;0,360+AE22,AE22)</f>
        <v>45.884529342424592</v>
      </c>
      <c r="AF25" s="7"/>
      <c r="AG25" s="16">
        <f>IF(AG22&lt;0,360+AG22,AG22)</f>
        <v>298.1242681227917</v>
      </c>
      <c r="AH25" s="7"/>
      <c r="AI25" s="16">
        <f>IF(AI22&lt;0,360+AI22,AI22)</f>
        <v>149.97517244318519</v>
      </c>
      <c r="AJ25" s="7"/>
      <c r="AK25" s="16">
        <f>IF(AK22&lt;0,360+AK22,AK22)</f>
        <v>106.437214714208</v>
      </c>
      <c r="AL25" s="7"/>
      <c r="AM25" s="16">
        <f>IF(AM22&lt;0,360+AM22,AM22)</f>
        <v>118.34799536894587</v>
      </c>
      <c r="AN25" s="7"/>
      <c r="AO25" s="16">
        <f>IF(AO22&lt;0,360+AO22,AO22)</f>
        <v>156.00244393710275</v>
      </c>
      <c r="AP25" s="7"/>
      <c r="AQ25" s="16">
        <f>IF(AQ22&lt;0,360+AQ22,AQ22)</f>
        <v>97.485620693300717</v>
      </c>
      <c r="AR25" s="7"/>
      <c r="AS25" s="16">
        <f>IF(AS22&lt;0,360+AS22,AS22)</f>
        <v>39.673294803885952</v>
      </c>
      <c r="AT25" s="7"/>
      <c r="AU25" s="16">
        <f>IF(AU22&lt;0,360+AU22,AU22)</f>
        <v>182.27193665337651</v>
      </c>
      <c r="AV25" s="7"/>
      <c r="AW25" s="16">
        <f>IF(AW22&lt;0,360+AW22,AW22)</f>
        <v>101.61274905728642</v>
      </c>
      <c r="AX25" s="7"/>
      <c r="AY25" s="16">
        <f>IF(AY22&lt;0,360+AY22,AY22)</f>
        <v>105.50126032852189</v>
      </c>
      <c r="AZ25" s="7"/>
      <c r="BA25" s="16">
        <f>IF(BA22&lt;0,360+BA22,BA22)</f>
        <v>71.933074996829333</v>
      </c>
      <c r="BB25" s="7"/>
      <c r="BC25" s="16">
        <f>IF(BC22&lt;0,360+BC22,BC22)</f>
        <v>103.43791534290027</v>
      </c>
      <c r="BD25" s="7"/>
      <c r="BE25" s="16">
        <f>IF(BE22&lt;0,360+BE22,BE22)</f>
        <v>37.528807709151515</v>
      </c>
      <c r="BF25" s="7"/>
      <c r="BG25" s="16">
        <f>IF(BG22&lt;0,360+BG22,BG22)</f>
        <v>86.881961970508911</v>
      </c>
      <c r="BH25" s="7"/>
      <c r="BI25" s="16">
        <f>IF(BI22&lt;0,360+BI22,BI22)</f>
        <v>54.999999999999993</v>
      </c>
      <c r="BJ25" s="7"/>
      <c r="BK25" s="16" t="e">
        <f>IF(BK22&lt;0,360+BK22,BK22)</f>
        <v>#REF!</v>
      </c>
      <c r="BL25" s="7"/>
      <c r="BM25" s="56"/>
    </row>
    <row r="26" spans="1:65" ht="15" x14ac:dyDescent="0.25">
      <c r="A26" s="56"/>
      <c r="B26" s="15" t="s">
        <v>58</v>
      </c>
      <c r="C26" s="17">
        <f>'Day1'!D20</f>
        <v>10.75</v>
      </c>
      <c r="D26" s="11"/>
      <c r="E26" s="189">
        <f>'Day2'!D20</f>
        <v>6.5</v>
      </c>
      <c r="F26" s="7"/>
      <c r="G26" s="190">
        <f>'Day3'!D20</f>
        <v>8</v>
      </c>
      <c r="H26" s="11"/>
      <c r="I26" s="189">
        <f>'Day4'!D20</f>
        <v>3.25</v>
      </c>
      <c r="J26" s="7"/>
      <c r="K26" s="190">
        <f>'Day5'!D20</f>
        <v>11.25</v>
      </c>
      <c r="L26" s="11"/>
      <c r="M26" s="189">
        <f>'Day6'!D20</f>
        <v>6.5</v>
      </c>
      <c r="N26" s="7"/>
      <c r="O26" s="190">
        <f>'Day7'!D20</f>
        <v>9.25</v>
      </c>
      <c r="P26" s="11"/>
      <c r="Q26" s="189">
        <f>'Day8'!D20</f>
        <v>16</v>
      </c>
      <c r="R26" s="7"/>
      <c r="S26" s="190">
        <f>'Day9'!D20</f>
        <v>6</v>
      </c>
      <c r="T26" s="11"/>
      <c r="U26" s="189">
        <f>'Day10'!D20</f>
        <v>3.5</v>
      </c>
      <c r="V26" s="7"/>
      <c r="W26" s="191">
        <f>'Day11'!D20</f>
        <v>4</v>
      </c>
      <c r="X26" s="11"/>
      <c r="Y26" s="189">
        <f>'Day12'!D20</f>
        <v>3.5</v>
      </c>
      <c r="Z26" s="7"/>
      <c r="AA26" s="190">
        <f>'Day13'!D20</f>
        <v>7.5</v>
      </c>
      <c r="AB26" s="11"/>
      <c r="AC26" s="189">
        <f>'Day14'!D20</f>
        <v>8.5</v>
      </c>
      <c r="AD26" s="7"/>
      <c r="AE26" s="190">
        <f>'Day15'!D20</f>
        <v>6.75</v>
      </c>
      <c r="AF26" s="11"/>
      <c r="AG26" s="189">
        <f>'Day16'!D20</f>
        <v>4.25</v>
      </c>
      <c r="AH26" s="7"/>
      <c r="AI26" s="190">
        <f>'Day17'!D20</f>
        <v>12.25</v>
      </c>
      <c r="AJ26" s="11"/>
      <c r="AK26" s="189">
        <f>'Day18'!D20</f>
        <v>10.75</v>
      </c>
      <c r="AL26" s="7"/>
      <c r="AM26" s="190">
        <f>'Day19'!D20</f>
        <v>7.25</v>
      </c>
      <c r="AN26" s="11"/>
      <c r="AO26" s="189">
        <f>'Day20'!D20</f>
        <v>7.25</v>
      </c>
      <c r="AP26" s="7"/>
      <c r="AQ26" s="190">
        <f>'Day21'!D20</f>
        <v>8.5</v>
      </c>
      <c r="AR26" s="11"/>
      <c r="AS26" s="189">
        <f>'Day22'!D20</f>
        <v>7.5</v>
      </c>
      <c r="AT26" s="7"/>
      <c r="AU26" s="190">
        <f>'Day23'!D20</f>
        <v>20</v>
      </c>
      <c r="AV26" s="11"/>
      <c r="AW26" s="189">
        <f>'Day24'!D20</f>
        <v>15.75</v>
      </c>
      <c r="AX26" s="7"/>
      <c r="AY26" s="190">
        <f>'Day25'!D20</f>
        <v>5.75</v>
      </c>
      <c r="AZ26" s="11"/>
      <c r="BA26" s="189">
        <f>'Day26'!D20</f>
        <v>9.75</v>
      </c>
      <c r="BB26" s="7"/>
      <c r="BC26" s="190">
        <f>'Day27'!D20</f>
        <v>9.75</v>
      </c>
      <c r="BD26" s="11"/>
      <c r="BE26" s="189">
        <f>'Day28'!D20</f>
        <v>6.75</v>
      </c>
      <c r="BF26" s="7"/>
      <c r="BG26" s="190">
        <f>'Day29'!D20</f>
        <v>8.75</v>
      </c>
      <c r="BH26" s="11"/>
      <c r="BI26" s="189">
        <f>'Day30'!D20</f>
        <v>6</v>
      </c>
      <c r="BJ26" s="7"/>
      <c r="BK26" s="190" t="e">
        <f>#REF!</f>
        <v>#REF!</v>
      </c>
      <c r="BL26" s="11"/>
      <c r="BM26" s="56"/>
    </row>
    <row r="27" spans="1:65" x14ac:dyDescent="0.2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</row>
  </sheetData>
  <phoneticPr fontId="0" type="noConversion"/>
  <pageMargins left="0.75" right="0.75" top="1" bottom="1" header="0.5" footer="0.5"/>
  <pageSetup scale="6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3.5703125" customWidth="1"/>
    <col min="3" max="3" width="11.7109375" customWidth="1"/>
    <col min="6" max="6" width="2.7109375" customWidth="1"/>
    <col min="7" max="7" width="3.5703125" customWidth="1"/>
    <col min="8" max="8" width="11.7109375" customWidth="1"/>
  </cols>
  <sheetData>
    <row r="1" spans="1:11" ht="13.5" thickBot="1" x14ac:dyDescent="0.25">
      <c r="A1" s="56"/>
      <c r="B1" s="56"/>
      <c r="C1" s="56"/>
      <c r="D1" s="56"/>
      <c r="E1" s="56"/>
      <c r="F1" s="56"/>
      <c r="G1" s="19"/>
      <c r="H1" s="19"/>
      <c r="I1" s="19"/>
      <c r="J1" s="19"/>
      <c r="K1" s="19"/>
    </row>
    <row r="2" spans="1:11" ht="18" x14ac:dyDescent="0.25">
      <c r="A2" s="56"/>
      <c r="B2" s="139"/>
      <c r="C2" s="140" t="s">
        <v>98</v>
      </c>
      <c r="D2" s="29"/>
      <c r="E2" s="141"/>
      <c r="F2" s="56"/>
      <c r="G2" s="19"/>
      <c r="H2" s="158"/>
      <c r="I2" s="19"/>
      <c r="J2" s="19"/>
      <c r="K2" s="19"/>
    </row>
    <row r="3" spans="1:11" x14ac:dyDescent="0.2">
      <c r="A3" s="56"/>
      <c r="B3" s="142"/>
      <c r="C3" s="18"/>
      <c r="D3" s="143" t="s">
        <v>129</v>
      </c>
      <c r="E3" s="144" t="s">
        <v>130</v>
      </c>
      <c r="F3" s="56"/>
      <c r="G3" s="19"/>
      <c r="H3" s="19"/>
      <c r="I3" s="155"/>
      <c r="J3" s="155"/>
      <c r="K3" s="19"/>
    </row>
    <row r="4" spans="1:11" x14ac:dyDescent="0.2">
      <c r="A4" s="56"/>
      <c r="B4" s="145">
        <v>1</v>
      </c>
      <c r="C4" s="153" t="s">
        <v>54</v>
      </c>
      <c r="D4" s="161">
        <f>IF(Month!AA9="","",Month!Z9*SIN(Month!AA9*PI()/180))</f>
        <v>10.169127653469399</v>
      </c>
      <c r="E4" s="162">
        <f>IF(Month!AA9="","",Month!Z9*COS(Month!AA9*PI()/180))</f>
        <v>3.4858776179670947</v>
      </c>
      <c r="F4" s="56"/>
      <c r="G4" s="159"/>
      <c r="H4" s="156"/>
      <c r="I4" s="19"/>
      <c r="J4" s="19"/>
      <c r="K4" s="19"/>
    </row>
    <row r="5" spans="1:11" x14ac:dyDescent="0.2">
      <c r="A5" s="56"/>
      <c r="B5" s="145">
        <v>2</v>
      </c>
      <c r="C5" s="153" t="s">
        <v>54</v>
      </c>
      <c r="D5" s="161">
        <f>IF(Month!AA10="","",Month!Z10*SIN(Month!AA10*PI()/180))</f>
        <v>6.2194698720015653</v>
      </c>
      <c r="E5" s="162">
        <f>IF(Month!AA10="","",Month!Z10*COS(Month!AA10*PI()/180))</f>
        <v>-1.8889665193604783</v>
      </c>
      <c r="F5" s="56"/>
      <c r="G5" s="159"/>
      <c r="H5" s="156"/>
      <c r="I5" s="19"/>
      <c r="J5" s="19"/>
      <c r="K5" s="19"/>
    </row>
    <row r="6" spans="1:11" x14ac:dyDescent="0.2">
      <c r="A6" s="56"/>
      <c r="B6" s="145">
        <v>3</v>
      </c>
      <c r="C6" s="153" t="s">
        <v>54</v>
      </c>
      <c r="D6" s="161">
        <f>IF(Month!AA11="","",Month!Z11*SIN(Month!AA11*PI()/180))</f>
        <v>7.8689059978659213</v>
      </c>
      <c r="E6" s="162">
        <f>IF(Month!AA11="","",Month!Z11*COS(Month!AA11*PI()/180))</f>
        <v>1.4423308901738612</v>
      </c>
      <c r="F6" s="56"/>
      <c r="G6" s="159"/>
      <c r="H6" s="156"/>
      <c r="I6" s="19"/>
      <c r="J6" s="19"/>
      <c r="K6" s="19"/>
    </row>
    <row r="7" spans="1:11" x14ac:dyDescent="0.2">
      <c r="A7" s="56"/>
      <c r="B7" s="145">
        <v>4</v>
      </c>
      <c r="C7" s="153" t="s">
        <v>54</v>
      </c>
      <c r="D7" s="161">
        <f>IF(Month!AA12="","",Month!Z12*SIN(Month!AA12*PI()/180))</f>
        <v>-2.0890597314812558</v>
      </c>
      <c r="E7" s="162">
        <f>IF(Month!AA12="","",Month!Z12*COS(Month!AA12*PI()/180))</f>
        <v>2.4896444401366762</v>
      </c>
      <c r="F7" s="56"/>
      <c r="G7" s="159"/>
      <c r="H7" s="156"/>
      <c r="I7" s="19"/>
      <c r="J7" s="19"/>
      <c r="K7" s="19"/>
    </row>
    <row r="8" spans="1:11" x14ac:dyDescent="0.2">
      <c r="A8" s="56"/>
      <c r="B8" s="145">
        <v>5</v>
      </c>
      <c r="C8" s="153" t="s">
        <v>54</v>
      </c>
      <c r="D8" s="161">
        <f>IF(Month!AA13="","",Month!Z13*SIN(Month!AA13*PI()/180))</f>
        <v>11.241319047105096</v>
      </c>
      <c r="E8" s="162">
        <f>IF(Month!AA13="","",Month!Z13*COS(Month!AA13*PI()/180))</f>
        <v>0.44186658754897651</v>
      </c>
      <c r="F8" s="56"/>
      <c r="G8" s="159"/>
      <c r="H8" s="156"/>
      <c r="I8" s="19"/>
      <c r="J8" s="19"/>
      <c r="K8" s="19"/>
    </row>
    <row r="9" spans="1:11" x14ac:dyDescent="0.2">
      <c r="A9" s="56"/>
      <c r="B9" s="145">
        <v>6</v>
      </c>
      <c r="C9" s="153" t="s">
        <v>54</v>
      </c>
      <c r="D9" s="161">
        <f>IF(Month!AA14="","",Month!Z14*SIN(Month!AA14*PI()/180))</f>
        <v>2.8040595427872064</v>
      </c>
      <c r="E9" s="162">
        <f>IF(Month!AA14="","",Month!Z14*COS(Month!AA14*PI()/180))</f>
        <v>5.8640642970983876</v>
      </c>
      <c r="F9" s="56"/>
      <c r="G9" s="159"/>
      <c r="H9" s="156"/>
      <c r="I9" s="19"/>
      <c r="J9" s="19"/>
      <c r="K9" s="19"/>
    </row>
    <row r="10" spans="1:11" x14ac:dyDescent="0.2">
      <c r="A10" s="56"/>
      <c r="B10" s="145">
        <v>7</v>
      </c>
      <c r="C10" s="153" t="s">
        <v>54</v>
      </c>
      <c r="D10" s="161">
        <f>IF(Month!AA15="","",Month!Z15*SIN(Month!AA15*PI()/180))</f>
        <v>2.6446936641414887</v>
      </c>
      <c r="E10" s="162">
        <f>IF(Month!AA15="","",Month!Z15*COS(Month!AA15*PI()/180))</f>
        <v>-8.8638645873484467</v>
      </c>
      <c r="F10" s="56"/>
      <c r="G10" s="159"/>
      <c r="H10" s="156"/>
      <c r="I10" s="19"/>
      <c r="J10" s="19"/>
      <c r="K10" s="19"/>
    </row>
    <row r="11" spans="1:11" x14ac:dyDescent="0.2">
      <c r="A11" s="56"/>
      <c r="B11" s="145">
        <v>8</v>
      </c>
      <c r="C11" s="153" t="s">
        <v>54</v>
      </c>
      <c r="D11" s="161">
        <f>IF(Month!AA16="","",Month!Z16*SIN(Month!AA16*PI()/180))</f>
        <v>8.4929536194620923</v>
      </c>
      <c r="E11" s="162">
        <f>IF(Month!AA16="","",Month!Z16*COS(Month!AA16*PI()/180))</f>
        <v>-13.559857625272684</v>
      </c>
      <c r="F11" s="56"/>
      <c r="G11" s="159"/>
      <c r="H11" s="156"/>
      <c r="I11" s="19"/>
      <c r="J11" s="19"/>
      <c r="K11" s="19"/>
    </row>
    <row r="12" spans="1:11" x14ac:dyDescent="0.2">
      <c r="A12" s="56"/>
      <c r="B12" s="145">
        <v>9</v>
      </c>
      <c r="C12" s="153" t="s">
        <v>54</v>
      </c>
      <c r="D12" s="161">
        <f>IF(Month!AA17="","",Month!Z17*SIN(Month!AA17*PI()/180))</f>
        <v>1.6491482207949808</v>
      </c>
      <c r="E12" s="162">
        <f>IF(Month!AA17="","",Month!Z17*COS(Month!AA17*PI()/180))</f>
        <v>5.7689089216114988</v>
      </c>
      <c r="F12" s="56"/>
      <c r="G12" s="159"/>
      <c r="H12" s="156"/>
      <c r="I12" s="19"/>
      <c r="J12" s="19"/>
      <c r="K12" s="19"/>
    </row>
    <row r="13" spans="1:11" x14ac:dyDescent="0.2">
      <c r="A13" s="56"/>
      <c r="B13" s="145">
        <v>10</v>
      </c>
      <c r="C13" s="153" t="s">
        <v>54</v>
      </c>
      <c r="D13" s="161">
        <f>IF(Month!AA18="","",Month!Z18*SIN(Month!AA18*PI()/180))</f>
        <v>-1.4270968034563249</v>
      </c>
      <c r="E13" s="162">
        <f>IF(Month!AA18="","",Month!Z18*COS(Month!AA18*PI()/180))</f>
        <v>3.1958402202808482</v>
      </c>
      <c r="F13" s="56"/>
      <c r="G13" s="159"/>
      <c r="H13" s="156"/>
      <c r="I13" s="19"/>
      <c r="J13" s="19"/>
      <c r="K13" s="19"/>
    </row>
    <row r="14" spans="1:11" x14ac:dyDescent="0.2">
      <c r="A14" s="56"/>
      <c r="B14" s="145">
        <v>11</v>
      </c>
      <c r="C14" s="153" t="s">
        <v>54</v>
      </c>
      <c r="D14" s="161">
        <f>IF(Month!AA19="","",Month!Z19*SIN(Month!AA19*PI()/180))</f>
        <v>3.4641016151377544</v>
      </c>
      <c r="E14" s="162">
        <f>IF(Month!AA19="","",Month!Z19*COS(Month!AA19*PI()/180))</f>
        <v>2.0000000000000004</v>
      </c>
      <c r="F14" s="56"/>
      <c r="G14" s="159"/>
      <c r="H14" s="156"/>
      <c r="I14" s="19"/>
      <c r="J14" s="19"/>
      <c r="K14" s="19"/>
    </row>
    <row r="15" spans="1:11" x14ac:dyDescent="0.2">
      <c r="A15" s="56"/>
      <c r="B15" s="145">
        <v>12</v>
      </c>
      <c r="C15" s="153" t="s">
        <v>54</v>
      </c>
      <c r="D15" s="161">
        <f>IF(Month!AA20="","",Month!Z20*SIN(Month!AA20*PI()/180))</f>
        <v>-0.15170705017967756</v>
      </c>
      <c r="E15" s="162">
        <f>IF(Month!AA20="","",Month!Z20*COS(Month!AA20*PI()/180))</f>
        <v>3.4967105929610161</v>
      </c>
      <c r="F15" s="56"/>
      <c r="G15" s="159"/>
      <c r="H15" s="156"/>
      <c r="I15" s="19"/>
      <c r="J15" s="19"/>
      <c r="K15" s="19"/>
    </row>
    <row r="16" spans="1:11" x14ac:dyDescent="0.2">
      <c r="A16" s="56"/>
      <c r="B16" s="145">
        <v>13</v>
      </c>
      <c r="C16" s="153" t="s">
        <v>54</v>
      </c>
      <c r="D16" s="161">
        <f>IF(Month!AA21="","",Month!Z21*SIN(Month!AA21*PI()/180))</f>
        <v>7.3426539277565563</v>
      </c>
      <c r="E16" s="162">
        <f>IF(Month!AA21="","",Month!Z21*COS(Month!AA21*PI()/180))</f>
        <v>-1.5282124515921254</v>
      </c>
      <c r="F16" s="56"/>
      <c r="G16" s="159"/>
      <c r="H16" s="156"/>
      <c r="I16" s="19"/>
      <c r="J16" s="19"/>
      <c r="K16" s="19"/>
    </row>
    <row r="17" spans="1:11" x14ac:dyDescent="0.2">
      <c r="A17" s="56"/>
      <c r="B17" s="145">
        <v>14</v>
      </c>
      <c r="C17" s="153" t="s">
        <v>54</v>
      </c>
      <c r="D17" s="161">
        <f>IF(Month!AA22="","",Month!Z22*SIN(Month!AA22*PI()/180))</f>
        <v>8.1706244714834249</v>
      </c>
      <c r="E17" s="162">
        <f>IF(Month!AA22="","",Month!Z22*COS(Month!AA22*PI()/180))</f>
        <v>2.343266042513358</v>
      </c>
      <c r="F17" s="56"/>
      <c r="G17" s="159"/>
      <c r="H17" s="156"/>
      <c r="I17" s="19"/>
      <c r="J17" s="19"/>
      <c r="K17" s="19"/>
    </row>
    <row r="18" spans="1:11" x14ac:dyDescent="0.2">
      <c r="A18" s="56"/>
      <c r="B18" s="145">
        <v>15</v>
      </c>
      <c r="C18" s="153" t="s">
        <v>54</v>
      </c>
      <c r="D18" s="161">
        <f>IF(Month!AA23="","",Month!Z23*SIN(Month!AA23*PI()/180))</f>
        <v>4.8460839667898981</v>
      </c>
      <c r="E18" s="162">
        <f>IF(Month!AA23="","",Month!Z23*COS(Month!AA23*PI()/180))</f>
        <v>4.6987200583586466</v>
      </c>
      <c r="F18" s="56"/>
      <c r="G18" s="159"/>
      <c r="H18" s="156"/>
      <c r="I18" s="19"/>
      <c r="J18" s="19"/>
      <c r="K18" s="19"/>
    </row>
    <row r="19" spans="1:11" x14ac:dyDescent="0.2">
      <c r="A19" s="56"/>
      <c r="B19" s="145">
        <v>16</v>
      </c>
      <c r="C19" s="153" t="s">
        <v>54</v>
      </c>
      <c r="D19" s="161">
        <f>IF(Month!AA24="","",Month!Z24*SIN(Month!AA24*PI()/180))</f>
        <v>-3.7481909644007305</v>
      </c>
      <c r="E19" s="162">
        <f>IF(Month!AA24="","",Month!Z24*COS(Month!AA24*PI()/180))</f>
        <v>2.0033882535306833</v>
      </c>
      <c r="F19" s="56"/>
      <c r="G19" s="159"/>
      <c r="H19" s="156"/>
      <c r="I19" s="19"/>
      <c r="J19" s="19"/>
      <c r="K19" s="19"/>
    </row>
    <row r="20" spans="1:11" x14ac:dyDescent="0.2">
      <c r="A20" s="56"/>
      <c r="B20" s="145">
        <v>17</v>
      </c>
      <c r="C20" s="153" t="s">
        <v>54</v>
      </c>
      <c r="D20" s="161">
        <f>IF(Month!AA25="","",Month!Z25*SIN(Month!AA25*PI()/180))</f>
        <v>6.129596462589209</v>
      </c>
      <c r="E20" s="162">
        <f>IF(Month!AA25="","",Month!Z25*COS(Month!AA25*PI()/180))</f>
        <v>-10.606156099445919</v>
      </c>
      <c r="F20" s="56"/>
      <c r="G20" s="159"/>
      <c r="H20" s="156"/>
      <c r="I20" s="19"/>
      <c r="J20" s="19"/>
      <c r="K20" s="19"/>
    </row>
    <row r="21" spans="1:11" x14ac:dyDescent="0.2">
      <c r="A21" s="56"/>
      <c r="B21" s="145">
        <v>18</v>
      </c>
      <c r="C21" s="153" t="s">
        <v>54</v>
      </c>
      <c r="D21" s="161">
        <f>IF(Month!AA26="","",Month!Z26*SIN(Month!AA26*PI()/180))</f>
        <v>10.31065164922105</v>
      </c>
      <c r="E21" s="162">
        <f>IF(Month!AA26="","",Month!Z26*COS(Month!AA26*PI()/180))</f>
        <v>-3.04186826940537</v>
      </c>
      <c r="F21" s="56"/>
      <c r="G21" s="159"/>
      <c r="H21" s="156"/>
      <c r="I21" s="19"/>
      <c r="J21" s="19"/>
      <c r="K21" s="19"/>
    </row>
    <row r="22" spans="1:11" x14ac:dyDescent="0.2">
      <c r="A22" s="56"/>
      <c r="B22" s="145">
        <v>19</v>
      </c>
      <c r="C22" s="153" t="s">
        <v>54</v>
      </c>
      <c r="D22" s="161">
        <f>IF(Month!AA27="","",Month!Z27*SIN(Month!AA27*PI()/180))</f>
        <v>6.3805793601782002</v>
      </c>
      <c r="E22" s="162">
        <f>IF(Month!AA27="","",Month!Z27*COS(Month!AA27*PI()/180))</f>
        <v>-3.4424855887088257</v>
      </c>
      <c r="F22" s="56"/>
      <c r="G22" s="159"/>
      <c r="H22" s="156"/>
      <c r="I22" s="19"/>
      <c r="J22" s="19"/>
      <c r="K22" s="19"/>
    </row>
    <row r="23" spans="1:11" x14ac:dyDescent="0.2">
      <c r="A23" s="56"/>
      <c r="B23" s="145">
        <v>20</v>
      </c>
      <c r="C23" s="153" t="s">
        <v>54</v>
      </c>
      <c r="D23" s="161">
        <f>IF(Month!AA28="","",Month!Z28*SIN(Month!AA28*PI()/180))</f>
        <v>2.9485581484875913</v>
      </c>
      <c r="E23" s="162">
        <f>IF(Month!AA28="","",Month!Z28*COS(Month!AA28*PI()/180))</f>
        <v>-6.623330343942345</v>
      </c>
      <c r="F23" s="56"/>
      <c r="G23" s="159"/>
      <c r="H23" s="156"/>
      <c r="I23" s="19"/>
      <c r="J23" s="19"/>
      <c r="K23" s="19"/>
    </row>
    <row r="24" spans="1:11" x14ac:dyDescent="0.2">
      <c r="A24" s="56"/>
      <c r="B24" s="145">
        <v>21</v>
      </c>
      <c r="C24" s="153" t="s">
        <v>54</v>
      </c>
      <c r="D24" s="161">
        <f>IF(Month!AA29="","",Month!Z29*SIN(Month!AA29*PI()/180))</f>
        <v>8.4275594964643101</v>
      </c>
      <c r="E24" s="162">
        <f>IF(Month!AA29="","",Month!Z29*COS(Month!AA29*PI()/180))</f>
        <v>-1.1073576357953323</v>
      </c>
      <c r="F24" s="56"/>
      <c r="G24" s="159"/>
      <c r="H24" s="156"/>
      <c r="I24" s="19"/>
      <c r="J24" s="19"/>
      <c r="K24" s="19"/>
    </row>
    <row r="25" spans="1:11" x14ac:dyDescent="0.2">
      <c r="A25" s="56"/>
      <c r="B25" s="145">
        <v>22</v>
      </c>
      <c r="C25" s="153" t="s">
        <v>54</v>
      </c>
      <c r="D25" s="161">
        <f>IF(Month!AA30="","",Month!Z30*SIN(Month!AA30*PI()/180))</f>
        <v>4.7880685195234438</v>
      </c>
      <c r="E25" s="162">
        <f>IF(Month!AA30="","",Month!Z30*COS(Month!AA30*PI()/180))</f>
        <v>5.7727289779053867</v>
      </c>
      <c r="F25" s="56"/>
      <c r="G25" s="159"/>
      <c r="H25" s="156"/>
      <c r="I25" s="19"/>
      <c r="J25" s="19"/>
      <c r="K25" s="19"/>
    </row>
    <row r="26" spans="1:11" x14ac:dyDescent="0.2">
      <c r="A26" s="56"/>
      <c r="B26" s="145">
        <v>23</v>
      </c>
      <c r="C26" s="153" t="s">
        <v>54</v>
      </c>
      <c r="D26" s="161">
        <f>IF(Month!AA31="","",Month!Z31*SIN(Month!AA31*PI()/180))</f>
        <v>-0.79284769048144343</v>
      </c>
      <c r="E26" s="162">
        <f>IF(Month!AA31="","",Month!Z31*COS(Month!AA31*PI()/180))</f>
        <v>-19.984278634459095</v>
      </c>
      <c r="F26" s="56"/>
      <c r="G26" s="159"/>
      <c r="H26" s="156"/>
      <c r="I26" s="19"/>
      <c r="J26" s="19"/>
      <c r="K26" s="19"/>
    </row>
    <row r="27" spans="1:11" x14ac:dyDescent="0.2">
      <c r="A27" s="56"/>
      <c r="B27" s="145">
        <v>24</v>
      </c>
      <c r="C27" s="153" t="s">
        <v>54</v>
      </c>
      <c r="D27" s="161">
        <f>IF(Month!AA32="","",Month!Z32*SIN(Month!AA32*PI()/180))</f>
        <v>15.427605105558367</v>
      </c>
      <c r="E27" s="162">
        <f>IF(Month!AA32="","",Month!Z32*COS(Month!AA32*PI()/180))</f>
        <v>-3.1704101796060078</v>
      </c>
      <c r="F27" s="56"/>
      <c r="G27" s="159"/>
      <c r="H27" s="156"/>
      <c r="I27" s="19"/>
      <c r="J27" s="19"/>
      <c r="K27" s="19"/>
    </row>
    <row r="28" spans="1:11" x14ac:dyDescent="0.2">
      <c r="A28" s="56"/>
      <c r="B28" s="145">
        <v>25</v>
      </c>
      <c r="C28" s="153" t="s">
        <v>54</v>
      </c>
      <c r="D28" s="161">
        <f>IF(Month!AA33="","",Month!Z33*SIN(Month!AA33*PI()/180))</f>
        <v>5.5408413037451236</v>
      </c>
      <c r="E28" s="162">
        <f>IF(Month!AA33="","",Month!Z33*COS(Month!AA33*PI()/180))</f>
        <v>-1.5367425440561073</v>
      </c>
      <c r="F28" s="56"/>
      <c r="G28" s="159"/>
      <c r="H28" s="156"/>
      <c r="I28" s="19"/>
      <c r="J28" s="19"/>
      <c r="K28" s="19"/>
    </row>
    <row r="29" spans="1:11" x14ac:dyDescent="0.2">
      <c r="A29" s="56"/>
      <c r="B29" s="145">
        <v>26</v>
      </c>
      <c r="C29" s="153" t="s">
        <v>54</v>
      </c>
      <c r="D29" s="161">
        <f>IF(Month!AA34="","",Month!Z34*SIN(Month!AA34*PI()/180))</f>
        <v>9.2692754376220723</v>
      </c>
      <c r="E29" s="162">
        <f>IF(Month!AA34="","",Month!Z34*COS(Month!AA34*PI()/180))</f>
        <v>3.0237448406729293</v>
      </c>
      <c r="F29" s="56"/>
      <c r="G29" s="159"/>
      <c r="H29" s="156"/>
      <c r="I29" s="19"/>
      <c r="J29" s="19"/>
      <c r="K29" s="19"/>
    </row>
    <row r="30" spans="1:11" x14ac:dyDescent="0.2">
      <c r="A30" s="56"/>
      <c r="B30" s="145">
        <v>27</v>
      </c>
      <c r="C30" s="153" t="s">
        <v>54</v>
      </c>
      <c r="D30" s="161">
        <f>IF(Month!AA35="","",Month!Z35*SIN(Month!AA35*PI()/180))</f>
        <v>9.4830674894903293</v>
      </c>
      <c r="E30" s="162">
        <f>IF(Month!AA35="","",Month!Z35*COS(Month!AA35*PI()/180))</f>
        <v>-2.2658179515953156</v>
      </c>
      <c r="F30" s="56"/>
      <c r="G30" s="159"/>
      <c r="H30" s="156"/>
      <c r="I30" s="19"/>
      <c r="J30" s="19"/>
      <c r="K30" s="19"/>
    </row>
    <row r="31" spans="1:11" x14ac:dyDescent="0.2">
      <c r="A31" s="56"/>
      <c r="B31" s="145">
        <v>28</v>
      </c>
      <c r="C31" s="153" t="s">
        <v>54</v>
      </c>
      <c r="D31" s="161">
        <f>IF(Month!AA36="","",Month!Z36*SIN(Month!AA36*PI()/180))</f>
        <v>4.111831631307461</v>
      </c>
      <c r="E31" s="162">
        <f>IF(Month!AA36="","",Month!Z36*COS(Month!AA36*PI()/180))</f>
        <v>5.3530683384185771</v>
      </c>
      <c r="F31" s="56"/>
      <c r="G31" s="159"/>
      <c r="H31" s="156"/>
      <c r="I31" s="19"/>
      <c r="J31" s="19"/>
      <c r="K31" s="19"/>
    </row>
    <row r="32" spans="1:11" x14ac:dyDescent="0.2">
      <c r="A32" s="56"/>
      <c r="B32" s="145">
        <v>29</v>
      </c>
      <c r="C32" s="153" t="s">
        <v>54</v>
      </c>
      <c r="D32" s="161">
        <f>IF(Month!AA37="","",Month!Z37*SIN(Month!AA37*PI()/180))</f>
        <v>8.7370464613934935</v>
      </c>
      <c r="E32" s="162">
        <f>IF(Month!AA37="","",Month!Z37*COS(Month!AA37*PI()/180))</f>
        <v>0.47594026038087833</v>
      </c>
      <c r="F32" s="56"/>
      <c r="G32" s="159"/>
      <c r="H32" s="156"/>
      <c r="I32" s="19"/>
      <c r="J32" s="19"/>
      <c r="K32" s="19"/>
    </row>
    <row r="33" spans="1:11" x14ac:dyDescent="0.2">
      <c r="A33" s="56"/>
      <c r="B33" s="145">
        <v>30</v>
      </c>
      <c r="C33" s="153" t="s">
        <v>54</v>
      </c>
      <c r="D33" s="161">
        <f>IF(Month!AA38="","",Month!Z38*SIN(Month!AA38*PI()/180))</f>
        <v>4.9149122657339497</v>
      </c>
      <c r="E33" s="162">
        <f>IF(Month!AA38="","",Month!Z38*COS(Month!AA38*PI()/180))</f>
        <v>3.4414586181062772</v>
      </c>
      <c r="F33" s="56"/>
      <c r="G33" s="159"/>
      <c r="H33" s="156"/>
      <c r="I33" s="19"/>
      <c r="J33" s="19"/>
      <c r="K33" s="19"/>
    </row>
    <row r="34" spans="1:11" x14ac:dyDescent="0.2">
      <c r="A34" s="56"/>
      <c r="B34" s="145">
        <v>31</v>
      </c>
      <c r="C34" s="153" t="s">
        <v>54</v>
      </c>
      <c r="D34" s="161" t="e">
        <f>IF(Month!#REF!="","",Month!#REF!*SIN(Month!#REF!*PI()/180))</f>
        <v>#REF!</v>
      </c>
      <c r="E34" s="162" t="e">
        <f>IF(Month!#REF!="","",Month!#REF!*COS(Month!#REF!*PI()/180))</f>
        <v>#REF!</v>
      </c>
      <c r="F34" s="56"/>
      <c r="G34" s="159"/>
      <c r="H34" s="156"/>
      <c r="I34" s="19"/>
      <c r="J34" s="19"/>
      <c r="K34" s="19"/>
    </row>
    <row r="35" spans="1:11" x14ac:dyDescent="0.2">
      <c r="A35" s="56"/>
      <c r="B35" s="142"/>
      <c r="C35" s="164"/>
      <c r="D35" s="165"/>
      <c r="E35" s="166"/>
      <c r="F35" s="56"/>
      <c r="G35" s="19"/>
      <c r="H35" s="19"/>
      <c r="I35" s="19"/>
      <c r="J35" s="19"/>
      <c r="K35" s="19"/>
    </row>
    <row r="36" spans="1:11" x14ac:dyDescent="0.2">
      <c r="A36" s="56"/>
      <c r="B36" s="142"/>
      <c r="C36" s="153" t="s">
        <v>56</v>
      </c>
      <c r="D36" s="161" t="e">
        <f>IF(COUNT(D4:D34)=0,"",SUM(D4:D34))</f>
        <v>#REF!</v>
      </c>
      <c r="E36" s="162" t="e">
        <f>IF(COUNT(E4:E34)=0,"",SUM(E4:E34))</f>
        <v>#REF!</v>
      </c>
      <c r="F36" s="56"/>
      <c r="G36" s="19"/>
      <c r="H36" s="156"/>
      <c r="I36" s="19"/>
      <c r="J36" s="19"/>
      <c r="K36" s="19"/>
    </row>
    <row r="37" spans="1:11" x14ac:dyDescent="0.2">
      <c r="A37" s="56"/>
      <c r="B37" s="142"/>
      <c r="C37" s="153" t="s">
        <v>55</v>
      </c>
      <c r="D37" s="192" t="e">
        <f>IF(COUNT(D4:D34)=0,"",ATAN2(E36,D36)*180/PI())</f>
        <v>#REF!</v>
      </c>
      <c r="E37" s="163"/>
      <c r="F37" s="56"/>
      <c r="G37" s="19"/>
      <c r="H37" s="156"/>
      <c r="I37" s="19"/>
      <c r="J37" s="19"/>
      <c r="K37" s="19"/>
    </row>
    <row r="38" spans="1:11" x14ac:dyDescent="0.2">
      <c r="A38" s="56"/>
      <c r="B38" s="142"/>
      <c r="C38" s="146"/>
      <c r="D38" s="13"/>
      <c r="E38" s="147"/>
      <c r="F38" s="56"/>
      <c r="G38" s="19"/>
      <c r="H38" s="19"/>
      <c r="I38" s="19"/>
      <c r="J38" s="19"/>
      <c r="K38" s="19"/>
    </row>
    <row r="39" spans="1:11" ht="15" x14ac:dyDescent="0.25">
      <c r="A39" s="56"/>
      <c r="B39" s="142"/>
      <c r="C39" s="148" t="s">
        <v>57</v>
      </c>
      <c r="D39" s="160" t="e">
        <f>IF(D37&lt;0,360+D37,D37)</f>
        <v>#REF!</v>
      </c>
      <c r="E39" s="125"/>
      <c r="F39" s="56"/>
      <c r="G39" s="19"/>
      <c r="H39" s="157"/>
      <c r="I39" s="19"/>
      <c r="J39" s="19"/>
      <c r="K39" s="19"/>
    </row>
    <row r="40" spans="1:11" ht="15.75" thickBot="1" x14ac:dyDescent="0.3">
      <c r="A40" s="56"/>
      <c r="B40" s="149"/>
      <c r="C40" s="150" t="s">
        <v>58</v>
      </c>
      <c r="D40" s="151">
        <f>IF(COUNT(Month!Z9:Z38)=0,"",SUM(Month!Z9:Z38)/COUNT(Month!Z9:Z38))</f>
        <v>8.3833333333333329</v>
      </c>
      <c r="E40" s="152"/>
      <c r="F40" s="56"/>
      <c r="G40" s="19"/>
      <c r="H40" s="157"/>
      <c r="I40" s="19"/>
      <c r="J40" s="19"/>
      <c r="K40" s="19"/>
    </row>
    <row r="41" spans="1:11" x14ac:dyDescent="0.2">
      <c r="A41" s="56"/>
      <c r="B41" s="56"/>
      <c r="C41" s="56"/>
      <c r="D41" s="56"/>
      <c r="E41" s="56"/>
      <c r="F41" s="56"/>
      <c r="G41" s="19"/>
      <c r="H41" s="19"/>
      <c r="I41" s="19"/>
      <c r="J41" s="19"/>
      <c r="K41" s="19"/>
    </row>
    <row r="42" spans="1:11" x14ac:dyDescent="0.2">
      <c r="G42" s="19"/>
      <c r="H42" s="19"/>
      <c r="I42" s="19"/>
      <c r="J42" s="19"/>
      <c r="K42" s="19"/>
    </row>
  </sheetData>
  <phoneticPr fontId="0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382"/>
  <sheetViews>
    <sheetView zoomScale="65" zoomScaleNormal="65" workbookViewId="0">
      <selection activeCell="A39" sqref="A39:IV39"/>
    </sheetView>
  </sheetViews>
  <sheetFormatPr defaultColWidth="0" defaultRowHeight="12.75" zeroHeight="1" x14ac:dyDescent="0.2"/>
  <cols>
    <col min="1" max="1" width="2.7109375" customWidth="1"/>
    <col min="2" max="4" width="6.140625" style="247" customWidth="1"/>
    <col min="5" max="5" width="7.5703125" style="247" customWidth="1"/>
    <col min="6" max="6" width="7.5703125" style="249" bestFit="1" customWidth="1"/>
    <col min="7" max="8" width="7.140625" style="249" bestFit="1" customWidth="1"/>
    <col min="9" max="9" width="7.5703125" style="249" bestFit="1" customWidth="1"/>
    <col min="10" max="10" width="7.140625" style="249" bestFit="1" customWidth="1"/>
    <col min="11" max="11" width="7.5703125" style="249" bestFit="1" customWidth="1"/>
    <col min="12" max="12" width="7.140625" style="249" bestFit="1" customWidth="1"/>
    <col min="13" max="13" width="7.5703125" style="249" bestFit="1" customWidth="1"/>
    <col min="14" max="14" width="7.140625" style="249" bestFit="1" customWidth="1"/>
    <col min="15" max="15" width="6.7109375" style="249" bestFit="1" customWidth="1"/>
    <col min="16" max="16" width="7.5703125" style="249" bestFit="1" customWidth="1"/>
    <col min="17" max="17" width="7.140625" style="249" bestFit="1" customWidth="1"/>
    <col min="18" max="18" width="6.7109375" style="250" bestFit="1" customWidth="1"/>
    <col min="19" max="19" width="7.140625" style="250" bestFit="1" customWidth="1"/>
    <col min="20" max="20" width="6.28515625" style="250" bestFit="1" customWidth="1"/>
    <col min="21" max="21" width="7.42578125" style="250" customWidth="1"/>
    <col min="22" max="22" width="5.5703125" style="250" customWidth="1"/>
    <col min="23" max="23" width="6.5703125" style="247" customWidth="1"/>
    <col min="24" max="30" width="6.140625" style="247" customWidth="1"/>
    <col min="31" max="31" width="2.7109375" style="247" customWidth="1"/>
    <col min="32" max="32" width="2.7109375" style="251" customWidth="1"/>
    <col min="33" max="33" width="7" style="251" customWidth="1"/>
    <col min="34" max="34" width="7.42578125" style="251" customWidth="1"/>
    <col min="35" max="35" width="7.42578125" style="4" customWidth="1"/>
    <col min="36" max="36" width="7.5703125" style="4" customWidth="1"/>
    <col min="37" max="37" width="7.140625" style="4" customWidth="1"/>
    <col min="38" max="38" width="7.5703125" style="4" bestFit="1" customWidth="1"/>
    <col min="39" max="39" width="7.140625" style="4" bestFit="1" customWidth="1"/>
    <col min="40" max="40" width="6.7109375" style="4" bestFit="1" customWidth="1"/>
    <col min="41" max="42" width="7.5703125" style="1" bestFit="1" customWidth="1"/>
    <col min="43" max="43" width="7.140625" style="1" bestFit="1" customWidth="1"/>
    <col min="44" max="45" width="7.140625" style="3" bestFit="1" customWidth="1"/>
    <col min="46" max="46" width="7.5703125" style="3" bestFit="1" customWidth="1"/>
    <col min="47" max="47" width="7.140625" customWidth="1"/>
    <col min="48" max="48" width="6.7109375" customWidth="1"/>
    <col min="49" max="50" width="7.42578125" customWidth="1"/>
    <col min="51" max="51" width="6.140625" style="5" customWidth="1"/>
    <col min="52" max="55" width="6.140625" customWidth="1"/>
    <col min="56" max="56" width="6.85546875" customWidth="1"/>
    <col min="57" max="57" width="6.140625" customWidth="1"/>
    <col min="58" max="58" width="35.7109375" customWidth="1"/>
    <col min="59" max="59" width="2.7109375" customWidth="1"/>
  </cols>
  <sheetData>
    <row r="1" spans="1:59" ht="13.5" thickBot="1" x14ac:dyDescent="0.25">
      <c r="A1" s="247"/>
      <c r="AI1" s="251"/>
      <c r="AJ1" s="251"/>
      <c r="AK1" s="251"/>
      <c r="AL1" s="251"/>
      <c r="AM1" s="251"/>
      <c r="AN1" s="251"/>
      <c r="AO1" s="250"/>
      <c r="AP1" s="250"/>
      <c r="AQ1" s="250"/>
      <c r="AR1" s="265"/>
      <c r="AS1" s="265"/>
      <c r="AT1" s="265"/>
      <c r="AU1" s="247"/>
      <c r="AV1" s="247"/>
      <c r="AW1" s="247"/>
      <c r="AX1" s="247"/>
      <c r="AY1" s="266"/>
      <c r="AZ1" s="266"/>
      <c r="BA1" s="247"/>
      <c r="BB1" s="247"/>
      <c r="BC1" s="247"/>
      <c r="BD1" s="247"/>
      <c r="BE1" s="247"/>
      <c r="BF1" s="247"/>
      <c r="BG1" s="247"/>
    </row>
    <row r="2" spans="1:59" ht="12.75" customHeight="1" thickBot="1" x14ac:dyDescent="0.25">
      <c r="A2" s="247"/>
      <c r="B2" s="32"/>
      <c r="C2" s="33"/>
      <c r="D2" s="33"/>
      <c r="E2" s="3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80"/>
      <c r="T2" s="80"/>
      <c r="U2" s="80"/>
      <c r="V2" s="80"/>
      <c r="W2" s="33"/>
      <c r="X2" s="33"/>
      <c r="Y2" s="33"/>
      <c r="Z2" s="33"/>
      <c r="AA2" s="33"/>
      <c r="AB2" s="33"/>
      <c r="AC2" s="33"/>
      <c r="AD2" s="81"/>
      <c r="AE2" s="248"/>
      <c r="AF2" s="247"/>
      <c r="AG2" s="32"/>
      <c r="AH2" s="33"/>
      <c r="AI2" s="92"/>
      <c r="AJ2" s="92"/>
      <c r="AK2" s="92"/>
      <c r="AL2" s="92"/>
      <c r="AM2" s="92"/>
      <c r="AN2" s="92"/>
      <c r="AO2" s="92"/>
      <c r="AP2" s="92"/>
      <c r="AQ2" s="92"/>
      <c r="AR2" s="80"/>
      <c r="AS2" s="80"/>
      <c r="AT2" s="80"/>
      <c r="AU2" s="93"/>
      <c r="AV2" s="93"/>
      <c r="AW2" s="93"/>
      <c r="AX2" s="33"/>
      <c r="AY2" s="33"/>
      <c r="AZ2" s="33"/>
      <c r="BA2" s="33"/>
      <c r="BB2" s="33"/>
      <c r="BC2" s="33"/>
      <c r="BD2" s="33"/>
      <c r="BE2" s="94"/>
      <c r="BF2" s="81"/>
      <c r="BG2" s="247"/>
    </row>
    <row r="3" spans="1:59" ht="12.75" customHeight="1" x14ac:dyDescent="0.2">
      <c r="A3" s="247"/>
      <c r="B3" s="34"/>
      <c r="C3" s="420" t="s">
        <v>92</v>
      </c>
      <c r="D3" s="421"/>
      <c r="E3" s="35"/>
      <c r="F3" s="82"/>
      <c r="G3" s="82"/>
      <c r="H3" s="82"/>
      <c r="I3" s="82"/>
      <c r="J3" s="424" t="s">
        <v>95</v>
      </c>
      <c r="K3" s="425"/>
      <c r="L3" s="425"/>
      <c r="M3" s="425"/>
      <c r="N3" s="425"/>
      <c r="O3" s="425"/>
      <c r="P3" s="425"/>
      <c r="Q3" s="425"/>
      <c r="R3" s="425"/>
      <c r="S3" s="426"/>
      <c r="T3" s="84"/>
      <c r="U3" s="84"/>
      <c r="V3" s="84"/>
      <c r="W3" s="35"/>
      <c r="X3" s="35"/>
      <c r="Y3" s="123"/>
      <c r="Z3" s="123"/>
      <c r="AA3" s="420" t="s">
        <v>94</v>
      </c>
      <c r="AB3" s="421"/>
      <c r="AC3" s="121"/>
      <c r="AD3" s="72"/>
      <c r="AE3" s="248"/>
      <c r="AF3" s="247"/>
      <c r="AG3" s="34"/>
      <c r="AH3" s="420" t="s">
        <v>92</v>
      </c>
      <c r="AI3" s="421"/>
      <c r="AJ3" s="95"/>
      <c r="AK3" s="95"/>
      <c r="AL3" s="95"/>
      <c r="AM3" s="424" t="s">
        <v>96</v>
      </c>
      <c r="AN3" s="425"/>
      <c r="AO3" s="425"/>
      <c r="AP3" s="425"/>
      <c r="AQ3" s="425"/>
      <c r="AR3" s="425"/>
      <c r="AS3" s="425"/>
      <c r="AT3" s="425"/>
      <c r="AU3" s="425"/>
      <c r="AV3" s="426"/>
      <c r="AW3" s="69"/>
      <c r="AX3" s="35"/>
      <c r="AY3" s="35"/>
      <c r="AZ3" s="35"/>
      <c r="BA3" s="35"/>
      <c r="BB3" s="35"/>
      <c r="BC3" s="35"/>
      <c r="BD3" s="420" t="s">
        <v>94</v>
      </c>
      <c r="BE3" s="421"/>
      <c r="BF3" s="72"/>
      <c r="BG3" s="247"/>
    </row>
    <row r="4" spans="1:59" ht="12.75" customHeight="1" thickBot="1" x14ac:dyDescent="0.25">
      <c r="A4" s="247"/>
      <c r="B4" s="34"/>
      <c r="C4" s="422" t="s">
        <v>93</v>
      </c>
      <c r="D4" s="423"/>
      <c r="E4" s="35"/>
      <c r="F4" s="82"/>
      <c r="G4" s="82"/>
      <c r="H4" s="82"/>
      <c r="I4" s="82"/>
      <c r="J4" s="427"/>
      <c r="K4" s="428"/>
      <c r="L4" s="428"/>
      <c r="M4" s="428"/>
      <c r="N4" s="428"/>
      <c r="O4" s="428"/>
      <c r="P4" s="428"/>
      <c r="Q4" s="428"/>
      <c r="R4" s="428"/>
      <c r="S4" s="429"/>
      <c r="T4" s="84"/>
      <c r="U4" s="84"/>
      <c r="V4" s="84"/>
      <c r="W4" s="35"/>
      <c r="X4" s="35"/>
      <c r="Y4" s="123"/>
      <c r="Z4" s="123"/>
      <c r="AA4" s="430" t="s">
        <v>194</v>
      </c>
      <c r="AB4" s="431"/>
      <c r="AC4" s="122"/>
      <c r="AD4" s="72"/>
      <c r="AE4" s="248"/>
      <c r="AF4" s="247"/>
      <c r="AG4" s="34"/>
      <c r="AH4" s="422" t="s">
        <v>93</v>
      </c>
      <c r="AI4" s="423"/>
      <c r="AJ4" s="95"/>
      <c r="AK4" s="95"/>
      <c r="AL4" s="95"/>
      <c r="AM4" s="427"/>
      <c r="AN4" s="428"/>
      <c r="AO4" s="428"/>
      <c r="AP4" s="428"/>
      <c r="AQ4" s="428"/>
      <c r="AR4" s="428"/>
      <c r="AS4" s="428"/>
      <c r="AT4" s="428"/>
      <c r="AU4" s="428"/>
      <c r="AV4" s="429"/>
      <c r="AW4" s="69"/>
      <c r="AX4" s="35"/>
      <c r="AY4" s="35"/>
      <c r="AZ4" s="35"/>
      <c r="BA4" s="35"/>
      <c r="BB4" s="35"/>
      <c r="BC4" s="35"/>
      <c r="BD4" s="430" t="str">
        <f>$AA$4</f>
        <v>NOV 2021</v>
      </c>
      <c r="BE4" s="431"/>
      <c r="BF4" s="72"/>
      <c r="BG4" s="247"/>
    </row>
    <row r="5" spans="1:59" ht="12.75" customHeight="1" x14ac:dyDescent="0.2">
      <c r="A5" s="247"/>
      <c r="B5" s="85"/>
      <c r="C5" s="57"/>
      <c r="D5" s="35"/>
      <c r="E5" s="35"/>
      <c r="F5" s="77"/>
      <c r="G5" s="77"/>
      <c r="H5" s="77"/>
      <c r="I5" s="77"/>
      <c r="J5" s="77"/>
      <c r="K5" s="77"/>
      <c r="L5" s="77"/>
      <c r="M5" s="77"/>
      <c r="N5" s="77"/>
      <c r="O5" s="77"/>
      <c r="P5" s="82"/>
      <c r="Q5" s="82"/>
      <c r="R5" s="83"/>
      <c r="S5" s="84"/>
      <c r="T5" s="84"/>
      <c r="U5" s="84"/>
      <c r="V5" s="84"/>
      <c r="W5" s="35"/>
      <c r="X5" s="35"/>
      <c r="Y5" s="35"/>
      <c r="Z5" s="35"/>
      <c r="AA5" s="35"/>
      <c r="AB5" s="35"/>
      <c r="AC5" s="35"/>
      <c r="AD5" s="72"/>
      <c r="AE5" s="248"/>
      <c r="AF5" s="247"/>
      <c r="AG5" s="34"/>
      <c r="AH5" s="35"/>
      <c r="AI5" s="95"/>
      <c r="AJ5" s="95"/>
      <c r="AK5" s="95"/>
      <c r="AL5" s="95"/>
      <c r="AM5" s="95"/>
      <c r="AN5" s="95"/>
      <c r="AO5" s="95"/>
      <c r="AP5" s="95"/>
      <c r="AQ5" s="95"/>
      <c r="AR5" s="84"/>
      <c r="AS5" s="84"/>
      <c r="AT5" s="84"/>
      <c r="AU5" s="69"/>
      <c r="AV5" s="69"/>
      <c r="AW5" s="69"/>
      <c r="AX5" s="35"/>
      <c r="AY5" s="35"/>
      <c r="AZ5" s="35"/>
      <c r="BA5" s="35"/>
      <c r="BB5" s="35"/>
      <c r="BC5" s="35"/>
      <c r="BD5" s="35"/>
      <c r="BE5" s="96"/>
      <c r="BF5" s="72"/>
      <c r="BG5" s="247"/>
    </row>
    <row r="6" spans="1:59" ht="12.75" customHeight="1" x14ac:dyDescent="0.2">
      <c r="A6" s="247"/>
      <c r="B6" s="37"/>
      <c r="C6" s="35"/>
      <c r="D6" s="35"/>
      <c r="E6" s="18"/>
      <c r="F6" s="441" t="s">
        <v>142</v>
      </c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3"/>
      <c r="U6" s="83"/>
      <c r="V6" s="84"/>
      <c r="W6" s="84"/>
      <c r="X6" s="84"/>
      <c r="Y6" s="84"/>
      <c r="Z6" s="35"/>
      <c r="AA6" s="35"/>
      <c r="AB6" s="35"/>
      <c r="AC6" s="35"/>
      <c r="AD6" s="72"/>
      <c r="AE6" s="248"/>
      <c r="AF6" s="247"/>
      <c r="AG6" s="34"/>
      <c r="AH6" s="357" t="s">
        <v>69</v>
      </c>
      <c r="AI6" s="357" t="s">
        <v>99</v>
      </c>
      <c r="AJ6" s="438" t="s">
        <v>144</v>
      </c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40"/>
      <c r="AY6" s="69"/>
      <c r="AZ6" s="69"/>
      <c r="BA6" s="69"/>
      <c r="BB6" s="357" t="s">
        <v>86</v>
      </c>
      <c r="BC6" s="357" t="s">
        <v>84</v>
      </c>
      <c r="BD6" s="357" t="s">
        <v>85</v>
      </c>
      <c r="BE6" s="445" t="s">
        <v>79</v>
      </c>
      <c r="BF6" s="72"/>
      <c r="BG6" s="247"/>
    </row>
    <row r="7" spans="1:59" ht="12.75" customHeight="1" x14ac:dyDescent="0.2">
      <c r="A7" s="247"/>
      <c r="B7" s="34"/>
      <c r="C7" s="388" t="s">
        <v>143</v>
      </c>
      <c r="D7" s="389"/>
      <c r="E7" s="377"/>
      <c r="F7" s="438" t="s">
        <v>136</v>
      </c>
      <c r="G7" s="439"/>
      <c r="H7" s="439"/>
      <c r="I7" s="439"/>
      <c r="J7" s="440"/>
      <c r="K7" s="438" t="s">
        <v>137</v>
      </c>
      <c r="L7" s="439"/>
      <c r="M7" s="439"/>
      <c r="N7" s="439"/>
      <c r="O7" s="440"/>
      <c r="P7" s="438" t="s">
        <v>138</v>
      </c>
      <c r="Q7" s="439"/>
      <c r="R7" s="439"/>
      <c r="S7" s="439"/>
      <c r="T7" s="440"/>
      <c r="U7" s="432" t="s">
        <v>97</v>
      </c>
      <c r="V7" s="433"/>
      <c r="W7" s="433"/>
      <c r="X7" s="434"/>
      <c r="Y7" s="357" t="s">
        <v>80</v>
      </c>
      <c r="Z7" s="388" t="s">
        <v>98</v>
      </c>
      <c r="AA7" s="377"/>
      <c r="AB7" s="388" t="s">
        <v>81</v>
      </c>
      <c r="AC7" s="377"/>
      <c r="AD7" s="414" t="s">
        <v>82</v>
      </c>
      <c r="AE7" s="252"/>
      <c r="AF7" s="252"/>
      <c r="AG7" s="97"/>
      <c r="AH7" s="444"/>
      <c r="AI7" s="444"/>
      <c r="AJ7" s="438" t="s">
        <v>139</v>
      </c>
      <c r="AK7" s="439"/>
      <c r="AL7" s="439"/>
      <c r="AM7" s="439"/>
      <c r="AN7" s="440"/>
      <c r="AO7" s="438" t="s">
        <v>140</v>
      </c>
      <c r="AP7" s="439"/>
      <c r="AQ7" s="439"/>
      <c r="AR7" s="439"/>
      <c r="AS7" s="440"/>
      <c r="AT7" s="438" t="s">
        <v>141</v>
      </c>
      <c r="AU7" s="439"/>
      <c r="AV7" s="439"/>
      <c r="AW7" s="439"/>
      <c r="AX7" s="440"/>
      <c r="AY7" s="447" t="s">
        <v>145</v>
      </c>
      <c r="AZ7" s="448"/>
      <c r="BA7" s="448"/>
      <c r="BB7" s="444"/>
      <c r="BC7" s="444"/>
      <c r="BD7" s="444"/>
      <c r="BE7" s="446"/>
      <c r="BF7" s="72"/>
      <c r="BG7" s="247"/>
    </row>
    <row r="8" spans="1:59" ht="12.75" customHeight="1" x14ac:dyDescent="0.2">
      <c r="A8" s="247"/>
      <c r="B8" s="86" t="s">
        <v>3</v>
      </c>
      <c r="C8" s="87" t="s">
        <v>0</v>
      </c>
      <c r="D8" s="87" t="s">
        <v>1</v>
      </c>
      <c r="E8" s="87" t="s">
        <v>2</v>
      </c>
      <c r="F8" s="134" t="s">
        <v>87</v>
      </c>
      <c r="G8" s="134" t="s">
        <v>88</v>
      </c>
      <c r="H8" s="134" t="s">
        <v>89</v>
      </c>
      <c r="I8" s="134" t="s">
        <v>90</v>
      </c>
      <c r="J8" s="134" t="s">
        <v>4</v>
      </c>
      <c r="K8" s="134" t="s">
        <v>87</v>
      </c>
      <c r="L8" s="134" t="s">
        <v>88</v>
      </c>
      <c r="M8" s="134" t="s">
        <v>89</v>
      </c>
      <c r="N8" s="134" t="s">
        <v>90</v>
      </c>
      <c r="O8" s="134" t="s">
        <v>4</v>
      </c>
      <c r="P8" s="134" t="s">
        <v>87</v>
      </c>
      <c r="Q8" s="134" t="s">
        <v>88</v>
      </c>
      <c r="R8" s="134" t="s">
        <v>89</v>
      </c>
      <c r="S8" s="134" t="s">
        <v>90</v>
      </c>
      <c r="T8" s="134" t="s">
        <v>4</v>
      </c>
      <c r="U8" s="88" t="s">
        <v>59</v>
      </c>
      <c r="V8" s="88" t="s">
        <v>60</v>
      </c>
      <c r="W8" s="88" t="s">
        <v>61</v>
      </c>
      <c r="X8" s="89" t="s">
        <v>4</v>
      </c>
      <c r="Y8" s="358"/>
      <c r="Z8" s="23" t="s">
        <v>66</v>
      </c>
      <c r="AA8" s="23" t="s">
        <v>65</v>
      </c>
      <c r="AB8" s="23" t="s">
        <v>66</v>
      </c>
      <c r="AC8" s="23" t="s">
        <v>65</v>
      </c>
      <c r="AD8" s="415"/>
      <c r="AE8" s="252"/>
      <c r="AF8" s="252"/>
      <c r="AG8" s="86" t="s">
        <v>3</v>
      </c>
      <c r="AH8" s="358"/>
      <c r="AI8" s="358"/>
      <c r="AJ8" s="134" t="s">
        <v>87</v>
      </c>
      <c r="AK8" s="134" t="s">
        <v>88</v>
      </c>
      <c r="AL8" s="134" t="s">
        <v>89</v>
      </c>
      <c r="AM8" s="134" t="s">
        <v>90</v>
      </c>
      <c r="AN8" s="134" t="s">
        <v>4</v>
      </c>
      <c r="AO8" s="134" t="s">
        <v>87</v>
      </c>
      <c r="AP8" s="134" t="s">
        <v>88</v>
      </c>
      <c r="AQ8" s="134" t="s">
        <v>89</v>
      </c>
      <c r="AR8" s="134" t="s">
        <v>90</v>
      </c>
      <c r="AS8" s="134" t="s">
        <v>4</v>
      </c>
      <c r="AT8" s="134" t="s">
        <v>87</v>
      </c>
      <c r="AU8" s="134" t="s">
        <v>88</v>
      </c>
      <c r="AV8" s="134" t="s">
        <v>89</v>
      </c>
      <c r="AW8" s="134" t="s">
        <v>90</v>
      </c>
      <c r="AX8" s="134" t="s">
        <v>4</v>
      </c>
      <c r="AY8" s="90" t="s">
        <v>0</v>
      </c>
      <c r="AZ8" s="90" t="s">
        <v>1</v>
      </c>
      <c r="BA8" s="90" t="s">
        <v>2</v>
      </c>
      <c r="BB8" s="358"/>
      <c r="BC8" s="358"/>
      <c r="BD8" s="358"/>
      <c r="BE8" s="446"/>
      <c r="BF8" s="98" t="s">
        <v>12</v>
      </c>
      <c r="BG8" s="247"/>
    </row>
    <row r="9" spans="1:59" ht="12.75" customHeight="1" x14ac:dyDescent="0.2">
      <c r="A9" s="247"/>
      <c r="B9" s="91">
        <v>1</v>
      </c>
      <c r="C9" s="193">
        <f>'Day1'!E20</f>
        <v>-11.3</v>
      </c>
      <c r="D9" s="194">
        <f>'Day1'!G20</f>
        <v>-14.8</v>
      </c>
      <c r="E9" s="194">
        <f>'Day1'!H20</f>
        <v>-12.466666666666669</v>
      </c>
      <c r="F9" s="205">
        <f>'Day1'!J20</f>
        <v>0</v>
      </c>
      <c r="G9" s="205">
        <f>'Day1'!J21</f>
        <v>0</v>
      </c>
      <c r="H9" s="205">
        <f>'Day1'!J22</f>
        <v>0</v>
      </c>
      <c r="I9" s="205">
        <f>'Day1'!J23</f>
        <v>0</v>
      </c>
      <c r="J9" s="205">
        <f>SUM(F9:I9)</f>
        <v>0</v>
      </c>
      <c r="K9" s="205">
        <f>'Day1'!K20</f>
        <v>0</v>
      </c>
      <c r="L9" s="205">
        <f>'Day1'!K21</f>
        <v>0</v>
      </c>
      <c r="M9" s="205">
        <f>'Day1'!K22</f>
        <v>0</v>
      </c>
      <c r="N9" s="205">
        <f>'Day1'!K23</f>
        <v>0</v>
      </c>
      <c r="O9" s="205">
        <f>SUM(K9:N9)</f>
        <v>0</v>
      </c>
      <c r="P9" s="205">
        <f>'Day1'!L20</f>
        <v>0</v>
      </c>
      <c r="Q9" s="205">
        <f>'Day1'!L21</f>
        <v>0</v>
      </c>
      <c r="R9" s="205">
        <f>'Day1'!L22</f>
        <v>0</v>
      </c>
      <c r="S9" s="205">
        <f>'Day1'!L23</f>
        <v>0</v>
      </c>
      <c r="T9" s="205">
        <f>SUM(P9:S9)</f>
        <v>0</v>
      </c>
      <c r="U9" s="195">
        <f>'Day1'!O20</f>
        <v>0</v>
      </c>
      <c r="V9" s="195">
        <f>'Day1'!P20</f>
        <v>0</v>
      </c>
      <c r="W9" s="195">
        <f>'Day1'!Q20</f>
        <v>0</v>
      </c>
      <c r="X9" s="195">
        <f>SUM(U9:W9)</f>
        <v>0</v>
      </c>
      <c r="Y9" s="195">
        <f>'Day1'!R20</f>
        <v>0</v>
      </c>
      <c r="Z9" s="196">
        <f>'Day1'!D20</f>
        <v>10.75</v>
      </c>
      <c r="AA9" s="196">
        <f>'Day1'!C20</f>
        <v>71.078786158886729</v>
      </c>
      <c r="AB9" s="196">
        <f>'Day1'!T20</f>
        <v>20</v>
      </c>
      <c r="AC9" s="197">
        <f>'Day1'!S20</f>
        <v>70</v>
      </c>
      <c r="AD9" s="198">
        <f>'Day1'!W20</f>
        <v>24</v>
      </c>
      <c r="AE9" s="253"/>
      <c r="AF9" s="254"/>
      <c r="AG9" s="91">
        <v>1</v>
      </c>
      <c r="AH9" s="207" t="str">
        <f>'Day1'!Y21</f>
        <v/>
      </c>
      <c r="AI9" s="196" t="str">
        <f>'Day1'!Z21</f>
        <v/>
      </c>
      <c r="AJ9" s="205">
        <f>'Day1'!AB20</f>
        <v>0</v>
      </c>
      <c r="AK9" s="205">
        <f>'Day1'!AB21</f>
        <v>0</v>
      </c>
      <c r="AL9" s="205">
        <f>'Day1'!AB22</f>
        <v>0</v>
      </c>
      <c r="AM9" s="205">
        <f>'Day1'!AB23</f>
        <v>0</v>
      </c>
      <c r="AN9" s="205">
        <f>SUM(AJ9:AM9)</f>
        <v>0</v>
      </c>
      <c r="AO9" s="205">
        <f>'Day1'!AC20</f>
        <v>0</v>
      </c>
      <c r="AP9" s="205">
        <f>'Day1'!AC21</f>
        <v>0</v>
      </c>
      <c r="AQ9" s="205">
        <f>'Day1'!AC22</f>
        <v>0</v>
      </c>
      <c r="AR9" s="205">
        <f>'Day1'!AC23</f>
        <v>0</v>
      </c>
      <c r="AS9" s="205">
        <f>SUM(AO9:AR9)</f>
        <v>0</v>
      </c>
      <c r="AT9" s="205">
        <f>'Day1'!AD20</f>
        <v>0</v>
      </c>
      <c r="AU9" s="205">
        <f>'Day1'!AD21</f>
        <v>0</v>
      </c>
      <c r="AV9" s="205">
        <f>'Day1'!AD22</f>
        <v>0</v>
      </c>
      <c r="AW9" s="205">
        <f>'Day1'!AD23</f>
        <v>0</v>
      </c>
      <c r="AX9" s="205">
        <f>SUM(AT9:AW9)</f>
        <v>0</v>
      </c>
      <c r="AY9" s="208">
        <f>'Day1'!S23</f>
        <v>29.02</v>
      </c>
      <c r="AZ9" s="208">
        <f>'Day1'!T23</f>
        <v>28.9</v>
      </c>
      <c r="BA9" s="208">
        <f>'Day1'!U23</f>
        <v>28.96</v>
      </c>
      <c r="BB9" s="196">
        <f>'Day1'!V24</f>
        <v>4</v>
      </c>
      <c r="BC9" s="208">
        <f>'Day1'!W24</f>
        <v>0.12000000000000099</v>
      </c>
      <c r="BD9" s="209">
        <f>'Day1'!X24</f>
        <v>3.5</v>
      </c>
      <c r="BE9" s="210">
        <f>IF('Day1'!M20="","",'Day1'!M20)</f>
        <v>-27</v>
      </c>
      <c r="BF9" s="211"/>
      <c r="BG9" s="247"/>
    </row>
    <row r="10" spans="1:59" ht="12.75" customHeight="1" x14ac:dyDescent="0.2">
      <c r="A10" s="247"/>
      <c r="B10" s="91">
        <v>2</v>
      </c>
      <c r="C10" s="199">
        <f>'Day2'!E20</f>
        <v>-12.6</v>
      </c>
      <c r="D10" s="200">
        <f>'Day2'!G20</f>
        <v>-17.5</v>
      </c>
      <c r="E10" s="200">
        <f>'Day2'!H20</f>
        <v>-14.233333333333334</v>
      </c>
      <c r="F10" s="206">
        <f>'Day2'!J20</f>
        <v>0</v>
      </c>
      <c r="G10" s="206">
        <f>'Day2'!J21</f>
        <v>0</v>
      </c>
      <c r="H10" s="206">
        <f>'Day2'!J22</f>
        <v>0</v>
      </c>
      <c r="I10" s="206">
        <f>'Day2'!J23</f>
        <v>0</v>
      </c>
      <c r="J10" s="206">
        <f>SUM(F10:I10)</f>
        <v>0</v>
      </c>
      <c r="K10" s="206">
        <f>'Day2'!K20</f>
        <v>0</v>
      </c>
      <c r="L10" s="206">
        <f>'Day2'!K21</f>
        <v>0</v>
      </c>
      <c r="M10" s="206">
        <f>'Day2'!K22</f>
        <v>0</v>
      </c>
      <c r="N10" s="206">
        <f>'Day2'!K23</f>
        <v>0</v>
      </c>
      <c r="O10" s="206">
        <f>SUM(K10:N10)</f>
        <v>0</v>
      </c>
      <c r="P10" s="206">
        <f>'Day2'!L20</f>
        <v>0</v>
      </c>
      <c r="Q10" s="206">
        <f>'Day2'!L21</f>
        <v>0</v>
      </c>
      <c r="R10" s="206">
        <f>'Day2'!L22</f>
        <v>0</v>
      </c>
      <c r="S10" s="206">
        <f>'Day2'!L23</f>
        <v>0</v>
      </c>
      <c r="T10" s="206">
        <f>SUM(P10:S10)</f>
        <v>0</v>
      </c>
      <c r="U10" s="201">
        <f>'Day2'!O20</f>
        <v>0</v>
      </c>
      <c r="V10" s="201">
        <f>'Day2'!P20</f>
        <v>0</v>
      </c>
      <c r="W10" s="201">
        <f>'Day2'!Q20</f>
        <v>0</v>
      </c>
      <c r="X10" s="201">
        <f>SUM(U10:W10)</f>
        <v>0</v>
      </c>
      <c r="Y10" s="201">
        <f>'Day2'!R20</f>
        <v>0</v>
      </c>
      <c r="Z10" s="202">
        <f>'Day2'!D20</f>
        <v>6.5</v>
      </c>
      <c r="AA10" s="202">
        <f>'Day2'!C20</f>
        <v>106.8944933532634</v>
      </c>
      <c r="AB10" s="202">
        <f>'Day2'!T20</f>
        <v>15</v>
      </c>
      <c r="AC10" s="203">
        <f>'Day2'!S20</f>
        <v>90</v>
      </c>
      <c r="AD10" s="204">
        <f>'Day2'!W20</f>
        <v>17</v>
      </c>
      <c r="AE10" s="253"/>
      <c r="AF10" s="254"/>
      <c r="AG10" s="91">
        <v>2</v>
      </c>
      <c r="AH10" s="212" t="str">
        <f>'Day2'!Y21</f>
        <v/>
      </c>
      <c r="AI10" s="202" t="str">
        <f>'Day2'!Z21</f>
        <v/>
      </c>
      <c r="AJ10" s="206">
        <f>'Day2'!AB20</f>
        <v>0</v>
      </c>
      <c r="AK10" s="206">
        <f>'Day2'!AB21</f>
        <v>0</v>
      </c>
      <c r="AL10" s="206">
        <f>'Day2'!AB22</f>
        <v>0</v>
      </c>
      <c r="AM10" s="206">
        <f>'Day2'!AB23</f>
        <v>0</v>
      </c>
      <c r="AN10" s="206">
        <f>SUM(AJ10:AM10)</f>
        <v>0</v>
      </c>
      <c r="AO10" s="206">
        <f>'Day2'!AC20</f>
        <v>0</v>
      </c>
      <c r="AP10" s="206">
        <f>'Day2'!AC21</f>
        <v>0</v>
      </c>
      <c r="AQ10" s="206">
        <f>'Day2'!AC22</f>
        <v>0</v>
      </c>
      <c r="AR10" s="206">
        <f>'Day2'!AC23</f>
        <v>0</v>
      </c>
      <c r="AS10" s="206">
        <f>SUM(AO10:AR10)</f>
        <v>0</v>
      </c>
      <c r="AT10" s="206">
        <f>'Day2'!AD20</f>
        <v>0</v>
      </c>
      <c r="AU10" s="206">
        <f>'Day2'!AD21</f>
        <v>0</v>
      </c>
      <c r="AV10" s="206">
        <f>'Day2'!AD22</f>
        <v>0</v>
      </c>
      <c r="AW10" s="206">
        <f>'Day2'!AD23</f>
        <v>0</v>
      </c>
      <c r="AX10" s="206">
        <f>SUM(AT10:AW10)</f>
        <v>0</v>
      </c>
      <c r="AY10" s="213">
        <f>'Day2'!S23</f>
        <v>29.19</v>
      </c>
      <c r="AZ10" s="213">
        <f>'Day2'!T23</f>
        <v>29.07</v>
      </c>
      <c r="BA10" s="213">
        <f>'Day2'!U23</f>
        <v>29.1325</v>
      </c>
      <c r="BB10" s="202">
        <f>'Day2'!V24</f>
        <v>4</v>
      </c>
      <c r="BC10" s="213">
        <f>'Day2'!W24</f>
        <v>0.12000000000000099</v>
      </c>
      <c r="BD10" s="214">
        <f>'Day2'!X24</f>
        <v>4.9000000000000004</v>
      </c>
      <c r="BE10" s="200">
        <f>IF('Day2'!M20="","",'Day2'!M20)</f>
        <v>-26</v>
      </c>
      <c r="BF10" s="215"/>
      <c r="BG10" s="247"/>
    </row>
    <row r="11" spans="1:59" ht="12.75" customHeight="1" x14ac:dyDescent="0.2">
      <c r="A11" s="247"/>
      <c r="B11" s="91">
        <v>3</v>
      </c>
      <c r="C11" s="199">
        <f>'Day3'!E20</f>
        <v>-12.3</v>
      </c>
      <c r="D11" s="200">
        <f>'Day3'!G20</f>
        <v>-16.5</v>
      </c>
      <c r="E11" s="200">
        <f>'Day3'!H20</f>
        <v>-13.700000000000001</v>
      </c>
      <c r="F11" s="206">
        <f>'Day3'!J20</f>
        <v>0</v>
      </c>
      <c r="G11" s="206">
        <f>'Day3'!J21</f>
        <v>0</v>
      </c>
      <c r="H11" s="206">
        <f>'Day3'!J22</f>
        <v>0</v>
      </c>
      <c r="I11" s="206">
        <f>'Day3'!J23</f>
        <v>0</v>
      </c>
      <c r="J11" s="206">
        <f t="shared" ref="J11:J38" si="0">SUM(F11:I11)</f>
        <v>0</v>
      </c>
      <c r="K11" s="206">
        <f>'Day3'!K20</f>
        <v>0</v>
      </c>
      <c r="L11" s="206">
        <f>'Day3'!K21</f>
        <v>0</v>
      </c>
      <c r="M11" s="206">
        <f>'Day3'!K22</f>
        <v>0</v>
      </c>
      <c r="N11" s="206">
        <f>'Day3'!K23</f>
        <v>0</v>
      </c>
      <c r="O11" s="206">
        <f t="shared" ref="O11:O38" si="1">SUM(K11:N11)</f>
        <v>0</v>
      </c>
      <c r="P11" s="206">
        <f>'Day3'!L20</f>
        <v>0</v>
      </c>
      <c r="Q11" s="206">
        <f>'Day3'!L21</f>
        <v>0</v>
      </c>
      <c r="R11" s="206">
        <f>'Day3'!L22</f>
        <v>0</v>
      </c>
      <c r="S11" s="206">
        <f>'Day3'!L23</f>
        <v>0</v>
      </c>
      <c r="T11" s="206">
        <f t="shared" ref="T11:T38" si="2">SUM(P11:S11)</f>
        <v>0</v>
      </c>
      <c r="U11" s="201">
        <f>'Day3'!O20</f>
        <v>0</v>
      </c>
      <c r="V11" s="201">
        <f>'Day3'!P20</f>
        <v>0</v>
      </c>
      <c r="W11" s="201">
        <f>'Day3'!Q20</f>
        <v>0</v>
      </c>
      <c r="X11" s="201">
        <f t="shared" ref="X11:X38" si="3">SUM(U11:W11)</f>
        <v>0</v>
      </c>
      <c r="Y11" s="201">
        <f>'Day3'!R20</f>
        <v>0</v>
      </c>
      <c r="Z11" s="202">
        <f>'Day3'!D20</f>
        <v>8</v>
      </c>
      <c r="AA11" s="202">
        <f>'Day3'!C20</f>
        <v>79.613268769763067</v>
      </c>
      <c r="AB11" s="202">
        <f>'Day3'!T20</f>
        <v>15</v>
      </c>
      <c r="AC11" s="203">
        <f>'Day3'!S20</f>
        <v>80</v>
      </c>
      <c r="AD11" s="204">
        <f>'Day3'!W20</f>
        <v>18</v>
      </c>
      <c r="AE11" s="253"/>
      <c r="AF11" s="254"/>
      <c r="AG11" s="91">
        <v>3</v>
      </c>
      <c r="AH11" s="212" t="str">
        <f>'Day3'!Y21</f>
        <v/>
      </c>
      <c r="AI11" s="202" t="str">
        <f>'Day3'!Z21</f>
        <v/>
      </c>
      <c r="AJ11" s="206">
        <f>'Day3'!AB20</f>
        <v>0</v>
      </c>
      <c r="AK11" s="206">
        <f>'Day3'!AB21</f>
        <v>0</v>
      </c>
      <c r="AL11" s="206">
        <f>'Day3'!AB22</f>
        <v>0</v>
      </c>
      <c r="AM11" s="206">
        <f>'Day3'!AB23</f>
        <v>0</v>
      </c>
      <c r="AN11" s="206">
        <f t="shared" ref="AN11:AN38" si="4">SUM(AJ11:AM11)</f>
        <v>0</v>
      </c>
      <c r="AO11" s="206">
        <f>'Day3'!AC20</f>
        <v>0</v>
      </c>
      <c r="AP11" s="206">
        <f>'Day3'!AC21</f>
        <v>0</v>
      </c>
      <c r="AQ11" s="206">
        <f>'Day3'!AC22</f>
        <v>0</v>
      </c>
      <c r="AR11" s="206">
        <f>'Day3'!AC23</f>
        <v>0</v>
      </c>
      <c r="AS11" s="206">
        <f t="shared" ref="AS11:AS38" si="5">SUM(AO11:AR11)</f>
        <v>0</v>
      </c>
      <c r="AT11" s="206">
        <f>'Day3'!AD20</f>
        <v>0</v>
      </c>
      <c r="AU11" s="206">
        <f>'Day3'!AD21</f>
        <v>0</v>
      </c>
      <c r="AV11" s="206">
        <f>'Day3'!AD22</f>
        <v>0</v>
      </c>
      <c r="AW11" s="206">
        <f>'Day3'!AD23</f>
        <v>0</v>
      </c>
      <c r="AX11" s="206">
        <f t="shared" ref="AX11:AX38" si="6">SUM(AT11:AW11)</f>
        <v>0</v>
      </c>
      <c r="AY11" s="213">
        <f>'Day3'!S23</f>
        <v>29.25</v>
      </c>
      <c r="AZ11" s="213">
        <f>'Day3'!T23</f>
        <v>29.21</v>
      </c>
      <c r="BA11" s="213">
        <f>'Day3'!U23</f>
        <v>29.232499999999998</v>
      </c>
      <c r="BB11" s="202">
        <f>'Day3'!V24</f>
        <v>4</v>
      </c>
      <c r="BC11" s="213">
        <f>'Day3'!W24</f>
        <v>3.9999999999999147E-2</v>
      </c>
      <c r="BD11" s="214">
        <f>'Day3'!X24</f>
        <v>4.1999999999999993</v>
      </c>
      <c r="BE11" s="200">
        <f>IF('Day3'!M20="","",'Day3'!M20)</f>
        <v>-27</v>
      </c>
      <c r="BF11" s="215"/>
      <c r="BG11" s="247"/>
    </row>
    <row r="12" spans="1:59" ht="12.75" customHeight="1" x14ac:dyDescent="0.2">
      <c r="A12" s="247"/>
      <c r="B12" s="91">
        <v>4</v>
      </c>
      <c r="C12" s="199">
        <f>'Day4'!E20</f>
        <v>-8.1999999999999993</v>
      </c>
      <c r="D12" s="200">
        <f>'Day4'!G20</f>
        <v>-14.6</v>
      </c>
      <c r="E12" s="200">
        <f>'Day4'!H20</f>
        <v>-10.333333333333334</v>
      </c>
      <c r="F12" s="206">
        <f>'Day4'!J20</f>
        <v>0</v>
      </c>
      <c r="G12" s="206">
        <f>'Day4'!J21</f>
        <v>0</v>
      </c>
      <c r="H12" s="206">
        <f>'Day4'!J22</f>
        <v>0</v>
      </c>
      <c r="I12" s="206">
        <f>'Day4'!J23</f>
        <v>0</v>
      </c>
      <c r="J12" s="206">
        <f t="shared" si="0"/>
        <v>0</v>
      </c>
      <c r="K12" s="206">
        <f>'Day4'!K20</f>
        <v>0</v>
      </c>
      <c r="L12" s="206">
        <f>'Day4'!K21</f>
        <v>0</v>
      </c>
      <c r="M12" s="206">
        <f>'Day4'!K22</f>
        <v>0</v>
      </c>
      <c r="N12" s="206">
        <f>'Day4'!K23</f>
        <v>0</v>
      </c>
      <c r="O12" s="206">
        <f t="shared" si="1"/>
        <v>0</v>
      </c>
      <c r="P12" s="206">
        <f>'Day4'!L20</f>
        <v>0</v>
      </c>
      <c r="Q12" s="206">
        <f>'Day4'!L21</f>
        <v>0</v>
      </c>
      <c r="R12" s="206">
        <f>'Day4'!L22</f>
        <v>0</v>
      </c>
      <c r="S12" s="206">
        <f>'Day4'!L23</f>
        <v>0</v>
      </c>
      <c r="T12" s="206">
        <f t="shared" si="2"/>
        <v>0</v>
      </c>
      <c r="U12" s="201">
        <f>'Day4'!O20</f>
        <v>0</v>
      </c>
      <c r="V12" s="201">
        <f>'Day4'!P20</f>
        <v>0</v>
      </c>
      <c r="W12" s="201">
        <f>'Day4'!Q20</f>
        <v>0</v>
      </c>
      <c r="X12" s="201">
        <f t="shared" si="3"/>
        <v>0</v>
      </c>
      <c r="Y12" s="201">
        <f>'Day4'!R20</f>
        <v>0</v>
      </c>
      <c r="Z12" s="202">
        <f>'Day4'!D20</f>
        <v>3.25</v>
      </c>
      <c r="AA12" s="202">
        <f>'Day4'!C20</f>
        <v>319.99999999999994</v>
      </c>
      <c r="AB12" s="202">
        <f>'Day4'!T20</f>
        <v>8</v>
      </c>
      <c r="AC12" s="203">
        <f>'Day4'!S20</f>
        <v>100</v>
      </c>
      <c r="AD12" s="204">
        <f>'Day4'!W20</f>
        <v>9</v>
      </c>
      <c r="AE12" s="253"/>
      <c r="AF12" s="254"/>
      <c r="AG12" s="91">
        <v>4</v>
      </c>
      <c r="AH12" s="212" t="str">
        <f>'Day4'!Y21</f>
        <v/>
      </c>
      <c r="AI12" s="202" t="str">
        <f>'Day4'!Z21</f>
        <v/>
      </c>
      <c r="AJ12" s="206">
        <f>'Day4'!AB20</f>
        <v>0</v>
      </c>
      <c r="AK12" s="206">
        <f>'Day4'!AB21</f>
        <v>0</v>
      </c>
      <c r="AL12" s="206">
        <f>'Day4'!AB22</f>
        <v>0</v>
      </c>
      <c r="AM12" s="206">
        <f>'Day4'!AB23</f>
        <v>0</v>
      </c>
      <c r="AN12" s="206">
        <f t="shared" si="4"/>
        <v>0</v>
      </c>
      <c r="AO12" s="206">
        <f>'Day4'!AC20</f>
        <v>0</v>
      </c>
      <c r="AP12" s="206">
        <f>'Day4'!AC21</f>
        <v>0</v>
      </c>
      <c r="AQ12" s="206">
        <f>'Day4'!AC22</f>
        <v>0</v>
      </c>
      <c r="AR12" s="206">
        <f>'Day4'!AC23</f>
        <v>0</v>
      </c>
      <c r="AS12" s="206">
        <f t="shared" si="5"/>
        <v>0</v>
      </c>
      <c r="AT12" s="206">
        <f>'Day4'!AD20</f>
        <v>0</v>
      </c>
      <c r="AU12" s="206">
        <f>'Day4'!AD21</f>
        <v>0</v>
      </c>
      <c r="AV12" s="206">
        <f>'Day4'!AD22</f>
        <v>0</v>
      </c>
      <c r="AW12" s="206">
        <f>'Day4'!AD23</f>
        <v>0</v>
      </c>
      <c r="AX12" s="206">
        <f t="shared" si="6"/>
        <v>0</v>
      </c>
      <c r="AY12" s="213">
        <f>'Day4'!S23</f>
        <v>29.23</v>
      </c>
      <c r="AZ12" s="213">
        <f>'Day4'!T23</f>
        <v>29.05</v>
      </c>
      <c r="BA12" s="213">
        <f>'Day4'!U23</f>
        <v>29.147499999999997</v>
      </c>
      <c r="BB12" s="202">
        <f>'Day4'!V24</f>
        <v>4</v>
      </c>
      <c r="BC12" s="213">
        <f>'Day4'!W24</f>
        <v>0.17999999999999972</v>
      </c>
      <c r="BD12" s="214">
        <f>'Day4'!X24</f>
        <v>6.4</v>
      </c>
      <c r="BE12" s="200">
        <f>IF('Day4'!M20="","",'Day4'!M20)</f>
        <v>-22</v>
      </c>
      <c r="BF12" s="215"/>
      <c r="BG12" s="247"/>
    </row>
    <row r="13" spans="1:59" ht="12.75" customHeight="1" x14ac:dyDescent="0.2">
      <c r="A13" s="247"/>
      <c r="B13" s="91">
        <v>5</v>
      </c>
      <c r="C13" s="199">
        <f>'Day5'!E20</f>
        <v>-7.1</v>
      </c>
      <c r="D13" s="200">
        <f>'Day5'!G20</f>
        <v>-13</v>
      </c>
      <c r="E13" s="200">
        <f>'Day5'!H20</f>
        <v>-9.0666666666666664</v>
      </c>
      <c r="F13" s="206">
        <f>'Day5'!J20</f>
        <v>0</v>
      </c>
      <c r="G13" s="206">
        <f>'Day5'!J21</f>
        <v>0</v>
      </c>
      <c r="H13" s="206">
        <f>'Day5'!J22</f>
        <v>0</v>
      </c>
      <c r="I13" s="206">
        <f>'Day5'!J23</f>
        <v>0</v>
      </c>
      <c r="J13" s="206">
        <f t="shared" si="0"/>
        <v>0</v>
      </c>
      <c r="K13" s="206">
        <f>'Day5'!K20</f>
        <v>0</v>
      </c>
      <c r="L13" s="206">
        <f>'Day5'!K21</f>
        <v>0</v>
      </c>
      <c r="M13" s="206">
        <f>'Day5'!K22</f>
        <v>0</v>
      </c>
      <c r="N13" s="206">
        <f>'Day5'!K23</f>
        <v>0</v>
      </c>
      <c r="O13" s="206">
        <f t="shared" si="1"/>
        <v>0</v>
      </c>
      <c r="P13" s="206">
        <f>'Day5'!L20</f>
        <v>0</v>
      </c>
      <c r="Q13" s="206">
        <f>'Day5'!L21</f>
        <v>0</v>
      </c>
      <c r="R13" s="206">
        <f>'Day5'!L22</f>
        <v>0</v>
      </c>
      <c r="S13" s="206">
        <f>'Day5'!L23</f>
        <v>0</v>
      </c>
      <c r="T13" s="206">
        <f t="shared" si="2"/>
        <v>0</v>
      </c>
      <c r="U13" s="201">
        <f>'Day5'!O20</f>
        <v>0</v>
      </c>
      <c r="V13" s="201">
        <f>'Day5'!P20</f>
        <v>0</v>
      </c>
      <c r="W13" s="201">
        <f>'Day5'!Q20</f>
        <v>0</v>
      </c>
      <c r="X13" s="201">
        <f t="shared" si="3"/>
        <v>0</v>
      </c>
      <c r="Y13" s="201">
        <f>'Day5'!R20</f>
        <v>0</v>
      </c>
      <c r="Z13" s="202">
        <f>'Day5'!D20</f>
        <v>11.25</v>
      </c>
      <c r="AA13" s="202">
        <f>'Day5'!C20</f>
        <v>87.749012935072543</v>
      </c>
      <c r="AB13" s="202">
        <f>'Day5'!T20</f>
        <v>21</v>
      </c>
      <c r="AC13" s="203">
        <f>'Day5'!S20</f>
        <v>60</v>
      </c>
      <c r="AD13" s="204">
        <f>'Day5'!W20</f>
        <v>24</v>
      </c>
      <c r="AE13" s="253"/>
      <c r="AF13" s="254"/>
      <c r="AG13" s="91">
        <v>5</v>
      </c>
      <c r="AH13" s="212" t="str">
        <f>'Day5'!Y21</f>
        <v/>
      </c>
      <c r="AI13" s="202" t="str">
        <f>'Day5'!Z21</f>
        <v/>
      </c>
      <c r="AJ13" s="206">
        <f>'Day5'!AB20</f>
        <v>0</v>
      </c>
      <c r="AK13" s="206">
        <f>'Day5'!AB21</f>
        <v>0</v>
      </c>
      <c r="AL13" s="206">
        <f>'Day5'!AB22</f>
        <v>0</v>
      </c>
      <c r="AM13" s="206">
        <f>'Day5'!AB23</f>
        <v>0</v>
      </c>
      <c r="AN13" s="206">
        <f t="shared" si="4"/>
        <v>0</v>
      </c>
      <c r="AO13" s="206">
        <f>'Day5'!AC20</f>
        <v>0</v>
      </c>
      <c r="AP13" s="206">
        <f>'Day5'!AC21</f>
        <v>0</v>
      </c>
      <c r="AQ13" s="206">
        <f>'Day5'!AC22</f>
        <v>0</v>
      </c>
      <c r="AR13" s="206">
        <f>'Day5'!AC23</f>
        <v>0</v>
      </c>
      <c r="AS13" s="206">
        <f t="shared" si="5"/>
        <v>0</v>
      </c>
      <c r="AT13" s="206">
        <f>'Day5'!AD20</f>
        <v>0</v>
      </c>
      <c r="AU13" s="206">
        <f>'Day5'!AD21</f>
        <v>0</v>
      </c>
      <c r="AV13" s="206">
        <f>'Day5'!AD22</f>
        <v>0</v>
      </c>
      <c r="AW13" s="206">
        <f>'Day5'!AD23</f>
        <v>0</v>
      </c>
      <c r="AX13" s="206">
        <f t="shared" si="6"/>
        <v>0</v>
      </c>
      <c r="AY13" s="213">
        <f>'Day5'!S23</f>
        <v>28.94</v>
      </c>
      <c r="AZ13" s="213">
        <f>'Day5'!T23</f>
        <v>28.86</v>
      </c>
      <c r="BA13" s="213">
        <f>'Day5'!U23</f>
        <v>28.892500000000002</v>
      </c>
      <c r="BB13" s="202">
        <f>'Day5'!V24</f>
        <v>4</v>
      </c>
      <c r="BC13" s="213">
        <f>'Day5'!W24</f>
        <v>8.0000000000001847E-2</v>
      </c>
      <c r="BD13" s="214">
        <f>'Day5'!X24</f>
        <v>5.9</v>
      </c>
      <c r="BE13" s="200">
        <f>IF('Day5'!M20="","",'Day5'!M20)</f>
        <v>-24</v>
      </c>
      <c r="BF13" s="215"/>
      <c r="BG13" s="247"/>
    </row>
    <row r="14" spans="1:59" ht="12.75" customHeight="1" x14ac:dyDescent="0.2">
      <c r="A14" s="247"/>
      <c r="B14" s="91">
        <v>6</v>
      </c>
      <c r="C14" s="199">
        <f>'Day6'!E20</f>
        <v>-8.9</v>
      </c>
      <c r="D14" s="200">
        <f>'Day6'!G20</f>
        <v>-12.3</v>
      </c>
      <c r="E14" s="200">
        <f>'Day6'!H20</f>
        <v>-10.033333333333333</v>
      </c>
      <c r="F14" s="206">
        <f>'Day6'!J20</f>
        <v>0</v>
      </c>
      <c r="G14" s="206">
        <f>'Day6'!J21</f>
        <v>0</v>
      </c>
      <c r="H14" s="206">
        <f>'Day6'!J22</f>
        <v>0</v>
      </c>
      <c r="I14" s="206">
        <f>'Day6'!J23</f>
        <v>0</v>
      </c>
      <c r="J14" s="206">
        <f t="shared" si="0"/>
        <v>0</v>
      </c>
      <c r="K14" s="206">
        <f>'Day6'!K20</f>
        <v>0</v>
      </c>
      <c r="L14" s="206">
        <f>'Day6'!K21</f>
        <v>0</v>
      </c>
      <c r="M14" s="206">
        <f>'Day6'!K22</f>
        <v>0</v>
      </c>
      <c r="N14" s="206">
        <f>'Day6'!K23</f>
        <v>0</v>
      </c>
      <c r="O14" s="206">
        <f t="shared" si="1"/>
        <v>0</v>
      </c>
      <c r="P14" s="206">
        <f>'Day6'!L20</f>
        <v>0</v>
      </c>
      <c r="Q14" s="206">
        <f>'Day6'!L21</f>
        <v>0</v>
      </c>
      <c r="R14" s="206">
        <f>'Day6'!L22</f>
        <v>0</v>
      </c>
      <c r="S14" s="206">
        <f>'Day6'!L23</f>
        <v>0</v>
      </c>
      <c r="T14" s="206">
        <f t="shared" si="2"/>
        <v>0</v>
      </c>
      <c r="U14" s="201">
        <f>'Day6'!O20</f>
        <v>0</v>
      </c>
      <c r="V14" s="201">
        <f>'Day6'!P20</f>
        <v>0</v>
      </c>
      <c r="W14" s="201">
        <f>'Day6'!Q20</f>
        <v>0</v>
      </c>
      <c r="X14" s="201">
        <f t="shared" si="3"/>
        <v>0</v>
      </c>
      <c r="Y14" s="201">
        <f>'Day6'!R20</f>
        <v>0</v>
      </c>
      <c r="Z14" s="202">
        <f>'Day6'!D20</f>
        <v>6.5</v>
      </c>
      <c r="AA14" s="202">
        <f>'Day6'!C20</f>
        <v>25.556045219583456</v>
      </c>
      <c r="AB14" s="202">
        <f>'Day6'!T20</f>
        <v>18</v>
      </c>
      <c r="AC14" s="203">
        <f>'Day6'!S20</f>
        <v>60</v>
      </c>
      <c r="AD14" s="204">
        <f>'Day6'!W20</f>
        <v>28</v>
      </c>
      <c r="AE14" s="253"/>
      <c r="AF14" s="254"/>
      <c r="AG14" s="91">
        <v>6</v>
      </c>
      <c r="AH14" s="212" t="str">
        <f>'Day6'!Y21</f>
        <v/>
      </c>
      <c r="AI14" s="202" t="str">
        <f>'Day6'!Z21</f>
        <v/>
      </c>
      <c r="AJ14" s="206">
        <f>'Day6'!AB20</f>
        <v>0</v>
      </c>
      <c r="AK14" s="206">
        <f>'Day6'!AB21</f>
        <v>0</v>
      </c>
      <c r="AL14" s="206">
        <f>'Day6'!AB22</f>
        <v>0</v>
      </c>
      <c r="AM14" s="206">
        <f>'Day6'!AB23</f>
        <v>0</v>
      </c>
      <c r="AN14" s="206">
        <f t="shared" si="4"/>
        <v>0</v>
      </c>
      <c r="AO14" s="206">
        <f>'Day6'!AC20</f>
        <v>0</v>
      </c>
      <c r="AP14" s="206">
        <f>'Day6'!AC21</f>
        <v>0</v>
      </c>
      <c r="AQ14" s="206">
        <f>'Day6'!AC22</f>
        <v>0</v>
      </c>
      <c r="AR14" s="206">
        <f>'Day6'!AC23</f>
        <v>0</v>
      </c>
      <c r="AS14" s="206">
        <f t="shared" si="5"/>
        <v>0</v>
      </c>
      <c r="AT14" s="206">
        <f>'Day6'!AD20</f>
        <v>0</v>
      </c>
      <c r="AU14" s="206">
        <f>'Day6'!AD21</f>
        <v>0</v>
      </c>
      <c r="AV14" s="206">
        <f>'Day6'!AD22</f>
        <v>0</v>
      </c>
      <c r="AW14" s="206">
        <f>'Day6'!AD23</f>
        <v>0</v>
      </c>
      <c r="AX14" s="206">
        <f t="shared" si="6"/>
        <v>0</v>
      </c>
      <c r="AY14" s="213">
        <f>'Day6'!S23</f>
        <v>28.99</v>
      </c>
      <c r="AZ14" s="213">
        <f>'Day6'!T23</f>
        <v>28.84</v>
      </c>
      <c r="BA14" s="213">
        <f>'Day6'!U23</f>
        <v>28.919999999999998</v>
      </c>
      <c r="BB14" s="202">
        <f>'Day6'!V24</f>
        <v>4</v>
      </c>
      <c r="BC14" s="213">
        <f>'Day6'!W24</f>
        <v>0.14999999999999858</v>
      </c>
      <c r="BD14" s="214">
        <f>'Day6'!X24</f>
        <v>3.4000000000000004</v>
      </c>
      <c r="BE14" s="200">
        <f>IF('Day6'!M20="","",'Day6'!M20)</f>
        <v>-23</v>
      </c>
      <c r="BF14" s="215"/>
      <c r="BG14" s="247"/>
    </row>
    <row r="15" spans="1:59" ht="12.75" customHeight="1" x14ac:dyDescent="0.2">
      <c r="A15" s="247"/>
      <c r="B15" s="91">
        <v>7</v>
      </c>
      <c r="C15" s="199">
        <f>'Day7'!E20</f>
        <v>-7.2</v>
      </c>
      <c r="D15" s="200">
        <f>'Day7'!G20</f>
        <v>-12.3</v>
      </c>
      <c r="E15" s="200">
        <f>'Day7'!H20</f>
        <v>-8.9</v>
      </c>
      <c r="F15" s="206">
        <f>'Day7'!J20</f>
        <v>0</v>
      </c>
      <c r="G15" s="206">
        <f>'Day7'!J21</f>
        <v>0</v>
      </c>
      <c r="H15" s="206">
        <f>'Day7'!J22</f>
        <v>0</v>
      </c>
      <c r="I15" s="206">
        <f>'Day7'!J23</f>
        <v>0</v>
      </c>
      <c r="J15" s="206">
        <f t="shared" si="0"/>
        <v>0</v>
      </c>
      <c r="K15" s="206">
        <f>'Day7'!K20</f>
        <v>0</v>
      </c>
      <c r="L15" s="206">
        <f>'Day7'!K21</f>
        <v>0</v>
      </c>
      <c r="M15" s="206">
        <f>'Day7'!K22</f>
        <v>0</v>
      </c>
      <c r="N15" s="206">
        <f>'Day7'!K23</f>
        <v>0</v>
      </c>
      <c r="O15" s="206">
        <f t="shared" si="1"/>
        <v>0</v>
      </c>
      <c r="P15" s="206">
        <f>'Day7'!L20</f>
        <v>0</v>
      </c>
      <c r="Q15" s="206">
        <f>'Day7'!L21</f>
        <v>0</v>
      </c>
      <c r="R15" s="206">
        <f>'Day7'!L22</f>
        <v>0</v>
      </c>
      <c r="S15" s="206">
        <f>'Day7'!L23</f>
        <v>0</v>
      </c>
      <c r="T15" s="206">
        <f t="shared" si="2"/>
        <v>0</v>
      </c>
      <c r="U15" s="201">
        <f>'Day7'!O20</f>
        <v>0</v>
      </c>
      <c r="V15" s="201">
        <f>'Day7'!P20</f>
        <v>0</v>
      </c>
      <c r="W15" s="201">
        <f>'Day7'!Q20</f>
        <v>0</v>
      </c>
      <c r="X15" s="201">
        <f t="shared" si="3"/>
        <v>0</v>
      </c>
      <c r="Y15" s="201">
        <f>'Day7'!R20</f>
        <v>0</v>
      </c>
      <c r="Z15" s="202">
        <f>'Day7'!D20</f>
        <v>9.25</v>
      </c>
      <c r="AA15" s="202">
        <f>'Day7'!C20</f>
        <v>163.38657954419685</v>
      </c>
      <c r="AB15" s="202">
        <f>'Day7'!T20</f>
        <v>26</v>
      </c>
      <c r="AC15" s="203">
        <f>'Day7'!S20</f>
        <v>170</v>
      </c>
      <c r="AD15" s="204">
        <f>'Day7'!W20</f>
        <v>35</v>
      </c>
      <c r="AE15" s="253"/>
      <c r="AF15" s="254"/>
      <c r="AG15" s="91">
        <v>7</v>
      </c>
      <c r="AH15" s="212" t="str">
        <f>'Day7'!Y21</f>
        <v/>
      </c>
      <c r="AI15" s="202" t="str">
        <f>'Day7'!Z21</f>
        <v/>
      </c>
      <c r="AJ15" s="206">
        <f>'Day7'!AB20</f>
        <v>0</v>
      </c>
      <c r="AK15" s="206">
        <f>'Day7'!AB21</f>
        <v>0</v>
      </c>
      <c r="AL15" s="206">
        <f>'Day7'!AB22</f>
        <v>0</v>
      </c>
      <c r="AM15" s="206">
        <f>'Day7'!AB23</f>
        <v>0</v>
      </c>
      <c r="AN15" s="206">
        <f t="shared" si="4"/>
        <v>0</v>
      </c>
      <c r="AO15" s="206">
        <f>'Day7'!AC20</f>
        <v>0</v>
      </c>
      <c r="AP15" s="206">
        <f>'Day7'!AC21</f>
        <v>0</v>
      </c>
      <c r="AQ15" s="206">
        <f>'Day7'!AC22</f>
        <v>0</v>
      </c>
      <c r="AR15" s="206">
        <f>'Day7'!AC23</f>
        <v>0</v>
      </c>
      <c r="AS15" s="206">
        <f t="shared" si="5"/>
        <v>0</v>
      </c>
      <c r="AT15" s="206">
        <f>'Day7'!AD20</f>
        <v>0</v>
      </c>
      <c r="AU15" s="206">
        <f>'Day7'!AD21</f>
        <v>0</v>
      </c>
      <c r="AV15" s="206">
        <f>'Day7'!AD22</f>
        <v>0</v>
      </c>
      <c r="AW15" s="206">
        <f>'Day7'!AD23</f>
        <v>0</v>
      </c>
      <c r="AX15" s="206">
        <f t="shared" si="6"/>
        <v>0</v>
      </c>
      <c r="AY15" s="213">
        <f>'Day7'!S23</f>
        <v>29.06</v>
      </c>
      <c r="AZ15" s="213">
        <f>'Day7'!T23</f>
        <v>28.99</v>
      </c>
      <c r="BA15" s="213">
        <f>'Day7'!U23</f>
        <v>29.024999999999999</v>
      </c>
      <c r="BB15" s="202">
        <f>'Day7'!V24</f>
        <v>4</v>
      </c>
      <c r="BC15" s="213">
        <f>'Day7'!W24</f>
        <v>7.0000000000000284E-2</v>
      </c>
      <c r="BD15" s="214">
        <f>'Day7'!X24</f>
        <v>5.1000000000000005</v>
      </c>
      <c r="BE15" s="200">
        <f>IF('Day7'!M20="","",'Day7'!M20)</f>
        <v>-22</v>
      </c>
      <c r="BF15" s="215"/>
      <c r="BG15" s="247"/>
    </row>
    <row r="16" spans="1:59" ht="12.75" customHeight="1" x14ac:dyDescent="0.2">
      <c r="A16" s="247"/>
      <c r="B16" s="91">
        <v>8</v>
      </c>
      <c r="C16" s="199">
        <f>'Day8'!E20</f>
        <v>-7.3</v>
      </c>
      <c r="D16" s="200">
        <f>'Day8'!G20</f>
        <v>-12.8</v>
      </c>
      <c r="E16" s="200">
        <f>'Day8'!H20</f>
        <v>-9.1333333333333329</v>
      </c>
      <c r="F16" s="206">
        <f>'Day8'!J20</f>
        <v>0</v>
      </c>
      <c r="G16" s="206">
        <f>'Day8'!J21</f>
        <v>0</v>
      </c>
      <c r="H16" s="206">
        <f>'Day8'!J22</f>
        <v>0</v>
      </c>
      <c r="I16" s="206">
        <f>'Day8'!J23</f>
        <v>0</v>
      </c>
      <c r="J16" s="206">
        <f t="shared" si="0"/>
        <v>0</v>
      </c>
      <c r="K16" s="206">
        <f>'Day8'!K20</f>
        <v>0</v>
      </c>
      <c r="L16" s="206">
        <f>'Day8'!K21</f>
        <v>0</v>
      </c>
      <c r="M16" s="206">
        <f>'Day8'!K22</f>
        <v>0</v>
      </c>
      <c r="N16" s="206">
        <f>'Day8'!K23</f>
        <v>0</v>
      </c>
      <c r="O16" s="206">
        <f t="shared" si="1"/>
        <v>0</v>
      </c>
      <c r="P16" s="206">
        <f>'Day8'!L20</f>
        <v>0</v>
      </c>
      <c r="Q16" s="206">
        <f>'Day8'!L21</f>
        <v>0</v>
      </c>
      <c r="R16" s="206">
        <f>'Day8'!L22</f>
        <v>0</v>
      </c>
      <c r="S16" s="206">
        <f>'Day8'!L23</f>
        <v>0</v>
      </c>
      <c r="T16" s="206">
        <f t="shared" si="2"/>
        <v>0</v>
      </c>
      <c r="U16" s="201">
        <f>'Day8'!O20</f>
        <v>0</v>
      </c>
      <c r="V16" s="201">
        <f>'Day8'!P20</f>
        <v>0</v>
      </c>
      <c r="W16" s="201">
        <f>'Day8'!Q20</f>
        <v>0</v>
      </c>
      <c r="X16" s="201">
        <f t="shared" si="3"/>
        <v>0</v>
      </c>
      <c r="Y16" s="201">
        <f>'Day8'!R20</f>
        <v>0</v>
      </c>
      <c r="Z16" s="202">
        <f>'Day8'!D20</f>
        <v>16</v>
      </c>
      <c r="AA16" s="202">
        <f>'Day8'!C20</f>
        <v>147.9398273459442</v>
      </c>
      <c r="AB16" s="202">
        <f>'Day8'!T20</f>
        <v>32</v>
      </c>
      <c r="AC16" s="203">
        <f>'Day8'!S20</f>
        <v>170</v>
      </c>
      <c r="AD16" s="204">
        <f>'Day8'!W20</f>
        <v>40</v>
      </c>
      <c r="AE16" s="253"/>
      <c r="AF16" s="254"/>
      <c r="AG16" s="91">
        <v>8</v>
      </c>
      <c r="AH16" s="212" t="str">
        <f>'Day8'!Y21</f>
        <v/>
      </c>
      <c r="AI16" s="202" t="str">
        <f>'Day8'!Z21</f>
        <v/>
      </c>
      <c r="AJ16" s="206">
        <f>'Day8'!AB20</f>
        <v>0</v>
      </c>
      <c r="AK16" s="206">
        <f>'Day8'!AB21</f>
        <v>0</v>
      </c>
      <c r="AL16" s="206">
        <f>'Day8'!AB22</f>
        <v>0</v>
      </c>
      <c r="AM16" s="206">
        <f>'Day8'!AB23</f>
        <v>0</v>
      </c>
      <c r="AN16" s="206">
        <f t="shared" si="4"/>
        <v>0</v>
      </c>
      <c r="AO16" s="206">
        <f>'Day8'!AC20</f>
        <v>0</v>
      </c>
      <c r="AP16" s="206">
        <f>'Day8'!AC21</f>
        <v>0</v>
      </c>
      <c r="AQ16" s="206">
        <f>'Day8'!AC22</f>
        <v>0</v>
      </c>
      <c r="AR16" s="206">
        <f>'Day8'!AC23</f>
        <v>0</v>
      </c>
      <c r="AS16" s="206">
        <f t="shared" si="5"/>
        <v>0</v>
      </c>
      <c r="AT16" s="206">
        <f>'Day8'!AD20</f>
        <v>0</v>
      </c>
      <c r="AU16" s="206">
        <f>'Day8'!AD21</f>
        <v>0</v>
      </c>
      <c r="AV16" s="206">
        <f>'Day8'!AD22</f>
        <v>0</v>
      </c>
      <c r="AW16" s="206">
        <f>'Day8'!AD23</f>
        <v>0</v>
      </c>
      <c r="AX16" s="206">
        <f t="shared" si="6"/>
        <v>0</v>
      </c>
      <c r="AY16" s="213">
        <f>'Day8'!S23</f>
        <v>29.1</v>
      </c>
      <c r="AZ16" s="213">
        <f>'Day8'!T23</f>
        <v>29.02</v>
      </c>
      <c r="BA16" s="213">
        <f>'Day8'!U23</f>
        <v>29.0625</v>
      </c>
      <c r="BB16" s="202">
        <f>'Day8'!V24</f>
        <v>4</v>
      </c>
      <c r="BC16" s="213">
        <f>'Day8'!W24</f>
        <v>8.0000000000001847E-2</v>
      </c>
      <c r="BD16" s="214">
        <f>'Day8'!X24</f>
        <v>5.5000000000000009</v>
      </c>
      <c r="BE16" s="200">
        <f>IF('Day8'!M20="","",'Day8'!M20)</f>
        <v>-24</v>
      </c>
      <c r="BF16" s="215"/>
      <c r="BG16" s="247"/>
    </row>
    <row r="17" spans="1:59" ht="12.75" customHeight="1" x14ac:dyDescent="0.2">
      <c r="A17" s="247"/>
      <c r="B17" s="91">
        <v>9</v>
      </c>
      <c r="C17" s="199">
        <f>'Day9'!E20</f>
        <v>-6.1</v>
      </c>
      <c r="D17" s="200">
        <f>'Day9'!G20</f>
        <v>-11.8</v>
      </c>
      <c r="E17" s="200">
        <f>'Day9'!H20</f>
        <v>-8</v>
      </c>
      <c r="F17" s="206">
        <f>'Day9'!J20</f>
        <v>0</v>
      </c>
      <c r="G17" s="206">
        <f>'Day9'!J21</f>
        <v>0</v>
      </c>
      <c r="H17" s="206">
        <f>'Day9'!J22</f>
        <v>0</v>
      </c>
      <c r="I17" s="206">
        <f>'Day9'!J23</f>
        <v>0</v>
      </c>
      <c r="J17" s="206">
        <f t="shared" si="0"/>
        <v>0</v>
      </c>
      <c r="K17" s="206">
        <f>'Day9'!K20</f>
        <v>0</v>
      </c>
      <c r="L17" s="206">
        <f>'Day9'!K21</f>
        <v>0</v>
      </c>
      <c r="M17" s="206">
        <f>'Day9'!K22</f>
        <v>0</v>
      </c>
      <c r="N17" s="206">
        <f>'Day9'!K23</f>
        <v>0</v>
      </c>
      <c r="O17" s="206">
        <f t="shared" si="1"/>
        <v>0</v>
      </c>
      <c r="P17" s="206">
        <f>'Day9'!L20</f>
        <v>0</v>
      </c>
      <c r="Q17" s="206">
        <f>'Day9'!L21</f>
        <v>0</v>
      </c>
      <c r="R17" s="206">
        <f>'Day9'!L22</f>
        <v>0</v>
      </c>
      <c r="S17" s="206">
        <f>'Day9'!L23</f>
        <v>0</v>
      </c>
      <c r="T17" s="206">
        <f t="shared" si="2"/>
        <v>0</v>
      </c>
      <c r="U17" s="201">
        <f>'Day9'!O20</f>
        <v>0</v>
      </c>
      <c r="V17" s="201">
        <f>'Day9'!P20</f>
        <v>0</v>
      </c>
      <c r="W17" s="201">
        <f>'Day9'!Q20</f>
        <v>0</v>
      </c>
      <c r="X17" s="201">
        <f t="shared" si="3"/>
        <v>0</v>
      </c>
      <c r="Y17" s="201">
        <f>'Day9'!R20</f>
        <v>0</v>
      </c>
      <c r="Z17" s="202">
        <f>'Day9'!D20</f>
        <v>6</v>
      </c>
      <c r="AA17" s="202">
        <f>'Day9'!C20</f>
        <v>15.95355426438716</v>
      </c>
      <c r="AB17" s="202">
        <f>'Day9'!T20</f>
        <v>13</v>
      </c>
      <c r="AC17" s="203">
        <f>'Day9'!S20</f>
        <v>60</v>
      </c>
      <c r="AD17" s="204">
        <f>'Day9'!W20</f>
        <v>17</v>
      </c>
      <c r="AE17" s="253"/>
      <c r="AF17" s="254"/>
      <c r="AG17" s="91">
        <v>9</v>
      </c>
      <c r="AH17" s="212" t="str">
        <f>'Day9'!Y21</f>
        <v/>
      </c>
      <c r="AI17" s="202" t="str">
        <f>'Day9'!Z21</f>
        <v/>
      </c>
      <c r="AJ17" s="206">
        <f>'Day9'!AB20</f>
        <v>0</v>
      </c>
      <c r="AK17" s="206">
        <f>'Day9'!AB21</f>
        <v>0</v>
      </c>
      <c r="AL17" s="206">
        <f>'Day9'!AB22</f>
        <v>0</v>
      </c>
      <c r="AM17" s="206">
        <f>'Day9'!AB23</f>
        <v>0</v>
      </c>
      <c r="AN17" s="206">
        <f t="shared" si="4"/>
        <v>0</v>
      </c>
      <c r="AO17" s="206">
        <f>'Day9'!AC20</f>
        <v>0</v>
      </c>
      <c r="AP17" s="206">
        <f>'Day9'!AC21</f>
        <v>0</v>
      </c>
      <c r="AQ17" s="206">
        <f>'Day9'!AC22</f>
        <v>0</v>
      </c>
      <c r="AR17" s="206">
        <f>'Day9'!AC23</f>
        <v>0</v>
      </c>
      <c r="AS17" s="206">
        <f t="shared" si="5"/>
        <v>0</v>
      </c>
      <c r="AT17" s="206">
        <f>'Day9'!AD20</f>
        <v>0</v>
      </c>
      <c r="AU17" s="206">
        <f>'Day9'!AD21</f>
        <v>0</v>
      </c>
      <c r="AV17" s="206">
        <f>'Day9'!AD22</f>
        <v>0</v>
      </c>
      <c r="AW17" s="206">
        <f>'Day9'!AD23</f>
        <v>0</v>
      </c>
      <c r="AX17" s="206">
        <f t="shared" si="6"/>
        <v>0</v>
      </c>
      <c r="AY17" s="213">
        <f>'Day9'!S23</f>
        <v>29.1</v>
      </c>
      <c r="AZ17" s="213">
        <f>'Day9'!T23</f>
        <v>29.06</v>
      </c>
      <c r="BA17" s="213">
        <f>'Day9'!U23</f>
        <v>29.0825</v>
      </c>
      <c r="BB17" s="202">
        <f>'Day9'!V24</f>
        <v>4</v>
      </c>
      <c r="BC17" s="213">
        <f>'Day9'!W24</f>
        <v>4.00000000000027E-2</v>
      </c>
      <c r="BD17" s="214">
        <f>'Day9'!X24</f>
        <v>5.7000000000000011</v>
      </c>
      <c r="BE17" s="200">
        <f>IF('Day9'!M20="","",'Day9'!M20)</f>
        <v>-19</v>
      </c>
      <c r="BF17" s="215"/>
      <c r="BG17" s="247"/>
    </row>
    <row r="18" spans="1:59" ht="12.75" customHeight="1" x14ac:dyDescent="0.2">
      <c r="A18" s="247"/>
      <c r="B18" s="91">
        <v>10</v>
      </c>
      <c r="C18" s="199">
        <f>'Day10'!E20</f>
        <v>-6.1</v>
      </c>
      <c r="D18" s="200">
        <f>'Day10'!G20</f>
        <v>-11.5</v>
      </c>
      <c r="E18" s="200">
        <f>'Day10'!H20</f>
        <v>-7.8999999999999995</v>
      </c>
      <c r="F18" s="206">
        <f>'Day10'!J20</f>
        <v>0</v>
      </c>
      <c r="G18" s="206">
        <f>'Day10'!J21</f>
        <v>0</v>
      </c>
      <c r="H18" s="206">
        <f>'Day10'!J22</f>
        <v>0</v>
      </c>
      <c r="I18" s="206">
        <f>'Day10'!J23</f>
        <v>0</v>
      </c>
      <c r="J18" s="206">
        <f t="shared" si="0"/>
        <v>0</v>
      </c>
      <c r="K18" s="206">
        <f>'Day10'!K20</f>
        <v>0</v>
      </c>
      <c r="L18" s="206">
        <f>'Day10'!K21</f>
        <v>0</v>
      </c>
      <c r="M18" s="206">
        <f>'Day10'!K22</f>
        <v>0</v>
      </c>
      <c r="N18" s="206">
        <f>'Day10'!K23</f>
        <v>0</v>
      </c>
      <c r="O18" s="206">
        <f t="shared" si="1"/>
        <v>0</v>
      </c>
      <c r="P18" s="206">
        <f>'Day10'!L20</f>
        <v>0</v>
      </c>
      <c r="Q18" s="206">
        <f>'Day10'!L21</f>
        <v>0</v>
      </c>
      <c r="R18" s="206">
        <f>'Day10'!L22</f>
        <v>0</v>
      </c>
      <c r="S18" s="206">
        <f>'Day10'!L23</f>
        <v>0</v>
      </c>
      <c r="T18" s="206">
        <f t="shared" si="2"/>
        <v>0</v>
      </c>
      <c r="U18" s="201">
        <f>'Day10'!O20</f>
        <v>0</v>
      </c>
      <c r="V18" s="201">
        <f>'Day10'!P20</f>
        <v>0</v>
      </c>
      <c r="W18" s="201">
        <f>'Day10'!Q20</f>
        <v>0</v>
      </c>
      <c r="X18" s="201">
        <f t="shared" si="3"/>
        <v>0</v>
      </c>
      <c r="Y18" s="201">
        <f>'Day10'!R20</f>
        <v>0</v>
      </c>
      <c r="Z18" s="202">
        <f>'Day10'!D20</f>
        <v>3.5</v>
      </c>
      <c r="AA18" s="202">
        <f>'Day10'!C20</f>
        <v>335.93693404130471</v>
      </c>
      <c r="AB18" s="202">
        <f>'Day10'!T20</f>
        <v>13</v>
      </c>
      <c r="AC18" s="203">
        <f>'Day10'!S20</f>
        <v>340</v>
      </c>
      <c r="AD18" s="204">
        <f>'Day10'!W20</f>
        <v>17</v>
      </c>
      <c r="AE18" s="253"/>
      <c r="AF18" s="254"/>
      <c r="AG18" s="91">
        <v>10</v>
      </c>
      <c r="AH18" s="212" t="str">
        <f>'Day10'!Y21</f>
        <v/>
      </c>
      <c r="AI18" s="202" t="str">
        <f>'Day10'!Z21</f>
        <v/>
      </c>
      <c r="AJ18" s="206">
        <f>'Day10'!AB20</f>
        <v>0</v>
      </c>
      <c r="AK18" s="206">
        <f>'Day10'!AB21</f>
        <v>0</v>
      </c>
      <c r="AL18" s="206">
        <f>'Day10'!AB22</f>
        <v>0</v>
      </c>
      <c r="AM18" s="206">
        <f>'Day10'!AB23</f>
        <v>0</v>
      </c>
      <c r="AN18" s="206">
        <f t="shared" si="4"/>
        <v>0</v>
      </c>
      <c r="AO18" s="206">
        <f>'Day10'!AC20</f>
        <v>0</v>
      </c>
      <c r="AP18" s="206">
        <f>'Day10'!AC21</f>
        <v>0</v>
      </c>
      <c r="AQ18" s="206">
        <f>'Day10'!AC22</f>
        <v>0</v>
      </c>
      <c r="AR18" s="206">
        <f>'Day10'!AC23</f>
        <v>0</v>
      </c>
      <c r="AS18" s="206">
        <f t="shared" si="5"/>
        <v>0</v>
      </c>
      <c r="AT18" s="206">
        <f>'Day10'!AD20</f>
        <v>0</v>
      </c>
      <c r="AU18" s="206">
        <f>'Day10'!AD21</f>
        <v>0</v>
      </c>
      <c r="AV18" s="206">
        <f>'Day10'!AD22</f>
        <v>0</v>
      </c>
      <c r="AW18" s="206">
        <f>'Day10'!AD23</f>
        <v>0</v>
      </c>
      <c r="AX18" s="206">
        <f t="shared" si="6"/>
        <v>0</v>
      </c>
      <c r="AY18" s="213">
        <f>'Day10'!S23</f>
        <v>29.07</v>
      </c>
      <c r="AZ18" s="213">
        <f>'Day10'!T23</f>
        <v>28.97</v>
      </c>
      <c r="BA18" s="213">
        <f>'Day10'!U23</f>
        <v>29.032499999999999</v>
      </c>
      <c r="BB18" s="202">
        <f>'Day10'!V24</f>
        <v>4</v>
      </c>
      <c r="BC18" s="213">
        <f>'Day10'!W24</f>
        <v>0.10000000000000142</v>
      </c>
      <c r="BD18" s="214">
        <f>'Day10'!X24</f>
        <v>5.4</v>
      </c>
      <c r="BE18" s="200">
        <f>IF('Day10'!M20="","",'Day10'!M20)</f>
        <v>-17</v>
      </c>
      <c r="BF18" s="215"/>
      <c r="BG18" s="247"/>
    </row>
    <row r="19" spans="1:59" ht="12.75" customHeight="1" x14ac:dyDescent="0.2">
      <c r="A19" s="247"/>
      <c r="B19" s="91">
        <v>11</v>
      </c>
      <c r="C19" s="199">
        <f>'Day11'!E20</f>
        <v>-6.3</v>
      </c>
      <c r="D19" s="200">
        <f>'Day11'!G20</f>
        <v>-10.6</v>
      </c>
      <c r="E19" s="200">
        <f>'Day11'!H20</f>
        <v>-7.7333333333333334</v>
      </c>
      <c r="F19" s="206">
        <f>'Day11'!J20</f>
        <v>0</v>
      </c>
      <c r="G19" s="206">
        <f>'Day11'!J21</f>
        <v>0</v>
      </c>
      <c r="H19" s="206">
        <f>'Day11'!J22</f>
        <v>0</v>
      </c>
      <c r="I19" s="206">
        <f>'Day11'!J23</f>
        <v>0</v>
      </c>
      <c r="J19" s="206">
        <f t="shared" si="0"/>
        <v>0</v>
      </c>
      <c r="K19" s="206">
        <f>'Day11'!K20</f>
        <v>0</v>
      </c>
      <c r="L19" s="206">
        <f>'Day11'!K21</f>
        <v>0</v>
      </c>
      <c r="M19" s="206">
        <f>'Day11'!K22</f>
        <v>0</v>
      </c>
      <c r="N19" s="206">
        <f>'Day11'!K23</f>
        <v>0</v>
      </c>
      <c r="O19" s="206">
        <f t="shared" si="1"/>
        <v>0</v>
      </c>
      <c r="P19" s="206">
        <f>'Day11'!L20</f>
        <v>0</v>
      </c>
      <c r="Q19" s="206">
        <f>'Day11'!L21</f>
        <v>0</v>
      </c>
      <c r="R19" s="206">
        <f>'Day11'!L22</f>
        <v>0</v>
      </c>
      <c r="S19" s="206">
        <f>'Day11'!L23</f>
        <v>0</v>
      </c>
      <c r="T19" s="206">
        <f t="shared" si="2"/>
        <v>0</v>
      </c>
      <c r="U19" s="201">
        <f>'Day11'!O20</f>
        <v>0</v>
      </c>
      <c r="V19" s="201">
        <f>'Day11'!P20</f>
        <v>0</v>
      </c>
      <c r="W19" s="201">
        <f>'Day11'!Q20</f>
        <v>0</v>
      </c>
      <c r="X19" s="201">
        <f t="shared" si="3"/>
        <v>0</v>
      </c>
      <c r="Y19" s="201">
        <f>'Day11'!R20</f>
        <v>0</v>
      </c>
      <c r="Z19" s="202">
        <f>'Day11'!D20</f>
        <v>4</v>
      </c>
      <c r="AA19" s="202">
        <f>'Day11'!C20</f>
        <v>59.999999999999993</v>
      </c>
      <c r="AB19" s="202">
        <f>'Day11'!T20</f>
        <v>17</v>
      </c>
      <c r="AC19" s="203">
        <f>'Day11'!S20</f>
        <v>330</v>
      </c>
      <c r="AD19" s="204">
        <f>'Day11'!W20</f>
        <v>24</v>
      </c>
      <c r="AE19" s="253"/>
      <c r="AF19" s="254"/>
      <c r="AG19" s="91">
        <v>11</v>
      </c>
      <c r="AH19" s="212" t="str">
        <f>'Day11'!Y21</f>
        <v/>
      </c>
      <c r="AI19" s="202" t="str">
        <f>'Day11'!Z21</f>
        <v/>
      </c>
      <c r="AJ19" s="206">
        <f>'Day11'!AB20</f>
        <v>0</v>
      </c>
      <c r="AK19" s="206">
        <f>'Day11'!AB21</f>
        <v>0</v>
      </c>
      <c r="AL19" s="206">
        <f>'Day11'!AB22</f>
        <v>0</v>
      </c>
      <c r="AM19" s="206">
        <f>'Day11'!AB23</f>
        <v>0</v>
      </c>
      <c r="AN19" s="206">
        <f t="shared" si="4"/>
        <v>0</v>
      </c>
      <c r="AO19" s="206">
        <f>'Day11'!AC20</f>
        <v>0</v>
      </c>
      <c r="AP19" s="206">
        <f>'Day11'!AC21</f>
        <v>0</v>
      </c>
      <c r="AQ19" s="206">
        <f>'Day11'!AC22</f>
        <v>0</v>
      </c>
      <c r="AR19" s="206">
        <f>'Day11'!AC23</f>
        <v>0</v>
      </c>
      <c r="AS19" s="206">
        <f t="shared" si="5"/>
        <v>0</v>
      </c>
      <c r="AT19" s="206">
        <f>'Day11'!AD20</f>
        <v>0</v>
      </c>
      <c r="AU19" s="206">
        <f>'Day11'!AD21</f>
        <v>0</v>
      </c>
      <c r="AV19" s="206">
        <f>'Day11'!AD22</f>
        <v>0</v>
      </c>
      <c r="AW19" s="206">
        <f>'Day11'!AD23</f>
        <v>0</v>
      </c>
      <c r="AX19" s="206">
        <f t="shared" si="6"/>
        <v>0</v>
      </c>
      <c r="AY19" s="213">
        <f>'Day11'!S23</f>
        <v>29.81</v>
      </c>
      <c r="AZ19" s="213">
        <f>'Day11'!T23</f>
        <v>28.91</v>
      </c>
      <c r="BA19" s="213">
        <f>'Day11'!U23</f>
        <v>29.137499999999999</v>
      </c>
      <c r="BB19" s="202">
        <f>'Day11'!V24</f>
        <v>4</v>
      </c>
      <c r="BC19" s="213">
        <f>'Day11'!W24</f>
        <v>0.89999999999999858</v>
      </c>
      <c r="BD19" s="214">
        <f>'Day11'!X24</f>
        <v>4.3</v>
      </c>
      <c r="BE19" s="200">
        <f>IF('Day11'!M20="","",'Day11'!M20)</f>
        <v>-20</v>
      </c>
      <c r="BF19" s="215"/>
      <c r="BG19" s="247"/>
    </row>
    <row r="20" spans="1:59" ht="12.75" customHeight="1" x14ac:dyDescent="0.2">
      <c r="A20" s="247"/>
      <c r="B20" s="91">
        <v>12</v>
      </c>
      <c r="C20" s="199">
        <f>'Day12'!E20</f>
        <v>-5.9</v>
      </c>
      <c r="D20" s="200">
        <f>'Day12'!G20</f>
        <v>-11.3</v>
      </c>
      <c r="E20" s="200">
        <f>'Day12'!H20</f>
        <v>-7.7</v>
      </c>
      <c r="F20" s="206">
        <f>'Day12'!J20</f>
        <v>0</v>
      </c>
      <c r="G20" s="206">
        <f>'Day12'!J21</f>
        <v>0</v>
      </c>
      <c r="H20" s="206">
        <f>'Day12'!J22</f>
        <v>0</v>
      </c>
      <c r="I20" s="206">
        <f>'Day12'!J23</f>
        <v>0</v>
      </c>
      <c r="J20" s="206">
        <f t="shared" si="0"/>
        <v>0</v>
      </c>
      <c r="K20" s="206">
        <f>'Day12'!K20</f>
        <v>0</v>
      </c>
      <c r="L20" s="206">
        <f>'Day12'!K21</f>
        <v>0</v>
      </c>
      <c r="M20" s="206">
        <f>'Day12'!K22</f>
        <v>0</v>
      </c>
      <c r="N20" s="206">
        <f>'Day12'!K23</f>
        <v>0</v>
      </c>
      <c r="O20" s="206">
        <f t="shared" si="1"/>
        <v>0</v>
      </c>
      <c r="P20" s="206">
        <f>'Day12'!L20</f>
        <v>0</v>
      </c>
      <c r="Q20" s="206">
        <f>'Day12'!L21</f>
        <v>0</v>
      </c>
      <c r="R20" s="206">
        <f>'Day12'!L22</f>
        <v>0</v>
      </c>
      <c r="S20" s="206">
        <f>'Day12'!L23</f>
        <v>0</v>
      </c>
      <c r="T20" s="206">
        <f t="shared" si="2"/>
        <v>0</v>
      </c>
      <c r="U20" s="201">
        <f>'Day12'!O20</f>
        <v>0</v>
      </c>
      <c r="V20" s="201">
        <f>'Day12'!P20</f>
        <v>0</v>
      </c>
      <c r="W20" s="201">
        <f>'Day12'!Q20</f>
        <v>0</v>
      </c>
      <c r="X20" s="201">
        <f t="shared" si="3"/>
        <v>0</v>
      </c>
      <c r="Y20" s="201">
        <f>'Day12'!R20</f>
        <v>0</v>
      </c>
      <c r="Z20" s="202">
        <f>'Day12'!D20</f>
        <v>3.5</v>
      </c>
      <c r="AA20" s="202">
        <f>'Day12'!C20</f>
        <v>357.51574349181078</v>
      </c>
      <c r="AB20" s="202">
        <f>'Day12'!T20</f>
        <v>8</v>
      </c>
      <c r="AC20" s="203">
        <f>'Day12'!S20</f>
        <v>120</v>
      </c>
      <c r="AD20" s="204">
        <f>'Day12'!W20</f>
        <v>9</v>
      </c>
      <c r="AE20" s="253"/>
      <c r="AF20" s="254"/>
      <c r="AG20" s="91">
        <v>12</v>
      </c>
      <c r="AH20" s="212" t="str">
        <f>'Day12'!Y21</f>
        <v/>
      </c>
      <c r="AI20" s="202" t="str">
        <f>'Day12'!Z21</f>
        <v/>
      </c>
      <c r="AJ20" s="206">
        <f>'Day12'!AB20</f>
        <v>0</v>
      </c>
      <c r="AK20" s="206">
        <f>'Day12'!AB21</f>
        <v>0</v>
      </c>
      <c r="AL20" s="206">
        <f>'Day12'!AB22</f>
        <v>0</v>
      </c>
      <c r="AM20" s="206">
        <f>'Day12'!AB23</f>
        <v>0</v>
      </c>
      <c r="AN20" s="206">
        <f t="shared" si="4"/>
        <v>0</v>
      </c>
      <c r="AO20" s="206">
        <f>'Day12'!AC20</f>
        <v>0</v>
      </c>
      <c r="AP20" s="206">
        <f>'Day12'!AC21</f>
        <v>0</v>
      </c>
      <c r="AQ20" s="206">
        <f>'Day12'!AC22</f>
        <v>0</v>
      </c>
      <c r="AR20" s="206">
        <f>'Day12'!AC23</f>
        <v>0</v>
      </c>
      <c r="AS20" s="206">
        <f t="shared" si="5"/>
        <v>0</v>
      </c>
      <c r="AT20" s="206">
        <f>'Day12'!AD20</f>
        <v>0</v>
      </c>
      <c r="AU20" s="206">
        <f>'Day12'!AD21</f>
        <v>0</v>
      </c>
      <c r="AV20" s="206">
        <f>'Day12'!AD22</f>
        <v>0</v>
      </c>
      <c r="AW20" s="206">
        <f>'Day12'!AD23</f>
        <v>0</v>
      </c>
      <c r="AX20" s="206">
        <f t="shared" si="6"/>
        <v>0</v>
      </c>
      <c r="AY20" s="213">
        <f>'Day12'!S23</f>
        <v>28.97</v>
      </c>
      <c r="AZ20" s="213">
        <f>'Day12'!T23</f>
        <v>28.9</v>
      </c>
      <c r="BA20" s="213">
        <f>'Day12'!U23</f>
        <v>28.922499999999999</v>
      </c>
      <c r="BB20" s="202">
        <f>'Day12'!V24</f>
        <v>4</v>
      </c>
      <c r="BC20" s="213">
        <f>'Day12'!W24</f>
        <v>7.0000000000000284E-2</v>
      </c>
      <c r="BD20" s="214">
        <f>'Day12'!X24</f>
        <v>5.4</v>
      </c>
      <c r="BE20" s="200">
        <f>IF('Day12'!M20="","",'Day12'!M20)</f>
        <v>-14</v>
      </c>
      <c r="BF20" s="215"/>
      <c r="BG20" s="247"/>
    </row>
    <row r="21" spans="1:59" ht="12.75" customHeight="1" x14ac:dyDescent="0.2">
      <c r="A21" s="247"/>
      <c r="B21" s="91">
        <v>13</v>
      </c>
      <c r="C21" s="199">
        <f>'Day13'!E20</f>
        <v>-6.1</v>
      </c>
      <c r="D21" s="200">
        <f>'Day13'!G20</f>
        <v>-10.3</v>
      </c>
      <c r="E21" s="200">
        <f>'Day13'!H20</f>
        <v>-7.5</v>
      </c>
      <c r="F21" s="206">
        <f>'Day13'!J20</f>
        <v>0</v>
      </c>
      <c r="G21" s="206">
        <f>'Day13'!J21</f>
        <v>0</v>
      </c>
      <c r="H21" s="206">
        <f>'Day13'!J22</f>
        <v>0</v>
      </c>
      <c r="I21" s="206">
        <f>'Day13'!J23</f>
        <v>0</v>
      </c>
      <c r="J21" s="206">
        <f t="shared" si="0"/>
        <v>0</v>
      </c>
      <c r="K21" s="206">
        <f>'Day13'!K20</f>
        <v>0</v>
      </c>
      <c r="L21" s="206">
        <f>'Day13'!K21</f>
        <v>0</v>
      </c>
      <c r="M21" s="206">
        <f>'Day13'!K22</f>
        <v>0</v>
      </c>
      <c r="N21" s="206">
        <f>'Day13'!K23</f>
        <v>0</v>
      </c>
      <c r="O21" s="206">
        <f t="shared" si="1"/>
        <v>0</v>
      </c>
      <c r="P21" s="206">
        <f>'Day13'!L20</f>
        <v>0</v>
      </c>
      <c r="Q21" s="206">
        <f>'Day13'!L21</f>
        <v>0</v>
      </c>
      <c r="R21" s="206">
        <f>'Day13'!L22</f>
        <v>0</v>
      </c>
      <c r="S21" s="206">
        <f>'Day13'!L23</f>
        <v>0</v>
      </c>
      <c r="T21" s="206">
        <f t="shared" si="2"/>
        <v>0</v>
      </c>
      <c r="U21" s="201">
        <f>'Day13'!O20</f>
        <v>0</v>
      </c>
      <c r="V21" s="201">
        <f>'Day13'!P20</f>
        <v>0</v>
      </c>
      <c r="W21" s="201">
        <f>'Day13'!Q20</f>
        <v>0</v>
      </c>
      <c r="X21" s="201">
        <f t="shared" si="3"/>
        <v>0</v>
      </c>
      <c r="Y21" s="201">
        <f>'Day13'!R20</f>
        <v>0</v>
      </c>
      <c r="Z21" s="202">
        <f>'Day13'!D20</f>
        <v>7.5</v>
      </c>
      <c r="AA21" s="202">
        <f>'Day13'!C20</f>
        <v>101.75701741796425</v>
      </c>
      <c r="AB21" s="202">
        <f>'Day13'!T20</f>
        <v>25</v>
      </c>
      <c r="AC21" s="203">
        <f>'Day13'!S20</f>
        <v>150</v>
      </c>
      <c r="AD21" s="204">
        <f>'Day13'!W20</f>
        <v>32</v>
      </c>
      <c r="AE21" s="253"/>
      <c r="AF21" s="254"/>
      <c r="AG21" s="91">
        <v>13</v>
      </c>
      <c r="AH21" s="212" t="str">
        <f>'Day13'!Y21</f>
        <v/>
      </c>
      <c r="AI21" s="202" t="str">
        <f>'Day13'!Z21</f>
        <v/>
      </c>
      <c r="AJ21" s="206">
        <f>'Day13'!AB20</f>
        <v>0</v>
      </c>
      <c r="AK21" s="206">
        <f>'Day13'!AB21</f>
        <v>0</v>
      </c>
      <c r="AL21" s="206">
        <f>'Day13'!AB22</f>
        <v>0</v>
      </c>
      <c r="AM21" s="206">
        <f>'Day13'!AB23</f>
        <v>0</v>
      </c>
      <c r="AN21" s="206">
        <f t="shared" si="4"/>
        <v>0</v>
      </c>
      <c r="AO21" s="206">
        <f>'Day13'!AC20</f>
        <v>0</v>
      </c>
      <c r="AP21" s="206">
        <f>'Day13'!AC21</f>
        <v>0</v>
      </c>
      <c r="AQ21" s="206">
        <f>'Day13'!AC22</f>
        <v>0</v>
      </c>
      <c r="AR21" s="206">
        <f>'Day13'!AC23</f>
        <v>0</v>
      </c>
      <c r="AS21" s="206">
        <f t="shared" si="5"/>
        <v>0</v>
      </c>
      <c r="AT21" s="206">
        <f>'Day13'!AD20</f>
        <v>0</v>
      </c>
      <c r="AU21" s="206">
        <f>'Day13'!AD21</f>
        <v>0</v>
      </c>
      <c r="AV21" s="206">
        <f>'Day13'!AD22</f>
        <v>0</v>
      </c>
      <c r="AW21" s="206">
        <f>'Day13'!AD23</f>
        <v>0</v>
      </c>
      <c r="AX21" s="206">
        <f t="shared" si="6"/>
        <v>0</v>
      </c>
      <c r="AY21" s="213">
        <f>'Day13'!S23</f>
        <v>29.05</v>
      </c>
      <c r="AZ21" s="213">
        <f>'Day13'!T23</f>
        <v>28.97</v>
      </c>
      <c r="BA21" s="213">
        <f>'Day13'!U23</f>
        <v>29.012499999999999</v>
      </c>
      <c r="BB21" s="202">
        <f>'Day13'!V24</f>
        <v>4</v>
      </c>
      <c r="BC21" s="213">
        <f>'Day13'!W24</f>
        <v>8.0000000000001847E-2</v>
      </c>
      <c r="BD21" s="214">
        <f>'Day13'!X24</f>
        <v>4.2000000000000011</v>
      </c>
      <c r="BE21" s="200">
        <f>IF('Day13'!M20="","",'Day13'!M20)</f>
        <v>-19</v>
      </c>
      <c r="BF21" s="215"/>
      <c r="BG21" s="247"/>
    </row>
    <row r="22" spans="1:59" ht="12.75" customHeight="1" x14ac:dyDescent="0.2">
      <c r="A22" s="247"/>
      <c r="B22" s="91">
        <v>14</v>
      </c>
      <c r="C22" s="199">
        <f>'Day14'!E20</f>
        <v>-6.3</v>
      </c>
      <c r="D22" s="200">
        <f>'Day14'!G20</f>
        <v>-13.3</v>
      </c>
      <c r="E22" s="200">
        <f>'Day14'!H20</f>
        <v>-8.6333333333333329</v>
      </c>
      <c r="F22" s="206">
        <f>'Day14'!J20</f>
        <v>0</v>
      </c>
      <c r="G22" s="206">
        <f>'Day14'!J21</f>
        <v>0</v>
      </c>
      <c r="H22" s="206">
        <f>'Day14'!J22</f>
        <v>0</v>
      </c>
      <c r="I22" s="206">
        <f>'Day14'!J23</f>
        <v>0</v>
      </c>
      <c r="J22" s="206">
        <f t="shared" si="0"/>
        <v>0</v>
      </c>
      <c r="K22" s="206">
        <f>'Day14'!K20</f>
        <v>0</v>
      </c>
      <c r="L22" s="206">
        <f>'Day14'!K21</f>
        <v>0</v>
      </c>
      <c r="M22" s="206">
        <f>'Day14'!K22</f>
        <v>0</v>
      </c>
      <c r="N22" s="206">
        <f>'Day14'!K23</f>
        <v>0</v>
      </c>
      <c r="O22" s="206">
        <f t="shared" si="1"/>
        <v>0</v>
      </c>
      <c r="P22" s="206">
        <f>'Day14'!L20</f>
        <v>0</v>
      </c>
      <c r="Q22" s="206">
        <f>'Day14'!L21</f>
        <v>0</v>
      </c>
      <c r="R22" s="206">
        <f>'Day14'!L22</f>
        <v>0</v>
      </c>
      <c r="S22" s="206">
        <f>'Day14'!L23</f>
        <v>0</v>
      </c>
      <c r="T22" s="206">
        <f t="shared" si="2"/>
        <v>0</v>
      </c>
      <c r="U22" s="201">
        <f>'Day14'!O20</f>
        <v>0</v>
      </c>
      <c r="V22" s="201">
        <f>'Day14'!P20</f>
        <v>0</v>
      </c>
      <c r="W22" s="201">
        <f>'Day14'!Q20</f>
        <v>0</v>
      </c>
      <c r="X22" s="201">
        <f t="shared" si="3"/>
        <v>0</v>
      </c>
      <c r="Y22" s="201">
        <f>'Day14'!R20</f>
        <v>0</v>
      </c>
      <c r="Z22" s="202">
        <f>'Day14'!D20</f>
        <v>8.5</v>
      </c>
      <c r="AA22" s="202">
        <f>'Day14'!C20</f>
        <v>73.997556062897246</v>
      </c>
      <c r="AB22" s="202">
        <f>'Day14'!T20</f>
        <v>24</v>
      </c>
      <c r="AC22" s="203">
        <f>'Day14'!S20</f>
        <v>70</v>
      </c>
      <c r="AD22" s="204">
        <f>'Day14'!W20</f>
        <v>27</v>
      </c>
      <c r="AE22" s="253"/>
      <c r="AF22" s="254"/>
      <c r="AG22" s="91">
        <v>14</v>
      </c>
      <c r="AH22" s="212" t="str">
        <f>'Day14'!Y21</f>
        <v/>
      </c>
      <c r="AI22" s="202" t="str">
        <f>'Day14'!Z21</f>
        <v/>
      </c>
      <c r="AJ22" s="206">
        <f>'Day14'!AB20</f>
        <v>0</v>
      </c>
      <c r="AK22" s="206">
        <f>'Day14'!AB21</f>
        <v>0</v>
      </c>
      <c r="AL22" s="206">
        <f>'Day14'!AB22</f>
        <v>0</v>
      </c>
      <c r="AM22" s="206">
        <f>'Day14'!AB23</f>
        <v>0</v>
      </c>
      <c r="AN22" s="206">
        <f t="shared" si="4"/>
        <v>0</v>
      </c>
      <c r="AO22" s="206">
        <f>'Day14'!AC20</f>
        <v>0</v>
      </c>
      <c r="AP22" s="206">
        <f>'Day14'!AC21</f>
        <v>0</v>
      </c>
      <c r="AQ22" s="206">
        <f>'Day14'!AC22</f>
        <v>0</v>
      </c>
      <c r="AR22" s="206">
        <f>'Day14'!AC23</f>
        <v>0</v>
      </c>
      <c r="AS22" s="206">
        <f t="shared" si="5"/>
        <v>0</v>
      </c>
      <c r="AT22" s="206">
        <f>'Day14'!AD20</f>
        <v>0</v>
      </c>
      <c r="AU22" s="206">
        <f>'Day14'!AD21</f>
        <v>0</v>
      </c>
      <c r="AV22" s="206">
        <f>'Day14'!AD22</f>
        <v>0</v>
      </c>
      <c r="AW22" s="206">
        <f>'Day14'!AD23</f>
        <v>0</v>
      </c>
      <c r="AX22" s="206">
        <f t="shared" si="6"/>
        <v>0</v>
      </c>
      <c r="AY22" s="213">
        <f>'Day14'!S23</f>
        <v>28.96</v>
      </c>
      <c r="AZ22" s="213">
        <f>'Day14'!T23</f>
        <v>28.83</v>
      </c>
      <c r="BA22" s="213">
        <f>'Day14'!U23</f>
        <v>28.9025</v>
      </c>
      <c r="BB22" s="202">
        <f>'Day14'!V24</f>
        <v>4</v>
      </c>
      <c r="BC22" s="213">
        <f>'Day14'!W24</f>
        <v>0.13000000000000256</v>
      </c>
      <c r="BD22" s="214">
        <f>'Day14'!X24</f>
        <v>7.0000000000000009</v>
      </c>
      <c r="BE22" s="200">
        <f>IF('Day14'!M20="","",'Day14'!M20)</f>
        <v>-26</v>
      </c>
      <c r="BF22" s="215"/>
      <c r="BG22" s="247"/>
    </row>
    <row r="23" spans="1:59" ht="12.75" customHeight="1" x14ac:dyDescent="0.2">
      <c r="A23" s="247"/>
      <c r="B23" s="91">
        <v>15</v>
      </c>
      <c r="C23" s="199">
        <f>'Day15'!E20</f>
        <v>-6.9</v>
      </c>
      <c r="D23" s="200">
        <f>'Day15'!G20</f>
        <v>-11.8</v>
      </c>
      <c r="E23" s="200">
        <f>'Day15'!H20</f>
        <v>-8.5333333333333332</v>
      </c>
      <c r="F23" s="206">
        <f>'Day15'!J20</f>
        <v>0</v>
      </c>
      <c r="G23" s="206">
        <f>'Day15'!J21</f>
        <v>0</v>
      </c>
      <c r="H23" s="206">
        <f>'Day15'!J22</f>
        <v>0</v>
      </c>
      <c r="I23" s="206">
        <f>'Day15'!J23</f>
        <v>0</v>
      </c>
      <c r="J23" s="206">
        <f t="shared" si="0"/>
        <v>0</v>
      </c>
      <c r="K23" s="206">
        <f>'Day15'!K20</f>
        <v>0</v>
      </c>
      <c r="L23" s="206">
        <f>'Day15'!K21</f>
        <v>0</v>
      </c>
      <c r="M23" s="206">
        <f>'Day15'!K22</f>
        <v>0</v>
      </c>
      <c r="N23" s="206">
        <f>'Day15'!K23</f>
        <v>0</v>
      </c>
      <c r="O23" s="206">
        <f t="shared" si="1"/>
        <v>0</v>
      </c>
      <c r="P23" s="206">
        <f>'Day15'!L20</f>
        <v>0</v>
      </c>
      <c r="Q23" s="206">
        <f>'Day15'!L21</f>
        <v>0</v>
      </c>
      <c r="R23" s="206">
        <f>'Day15'!L22</f>
        <v>0</v>
      </c>
      <c r="S23" s="206">
        <f>'Day15'!L23</f>
        <v>0</v>
      </c>
      <c r="T23" s="206">
        <f t="shared" si="2"/>
        <v>0</v>
      </c>
      <c r="U23" s="201">
        <f>'Day15'!O20</f>
        <v>0</v>
      </c>
      <c r="V23" s="201">
        <f>'Day15'!P20</f>
        <v>0</v>
      </c>
      <c r="W23" s="201">
        <f>'Day15'!Q20</f>
        <v>0</v>
      </c>
      <c r="X23" s="201">
        <f t="shared" si="3"/>
        <v>0</v>
      </c>
      <c r="Y23" s="201">
        <f>'Day15'!R20</f>
        <v>0</v>
      </c>
      <c r="Z23" s="202">
        <f>'Day15'!D20</f>
        <v>6.75</v>
      </c>
      <c r="AA23" s="202">
        <f>'Day15'!C20</f>
        <v>45.884529342424592</v>
      </c>
      <c r="AB23" s="202">
        <f>'Day15'!T20</f>
        <v>13</v>
      </c>
      <c r="AC23" s="203">
        <f>'Day15'!S20</f>
        <v>70</v>
      </c>
      <c r="AD23" s="204">
        <f>'Day15'!W20</f>
        <v>16</v>
      </c>
      <c r="AE23" s="253"/>
      <c r="AF23" s="254"/>
      <c r="AG23" s="91">
        <v>15</v>
      </c>
      <c r="AH23" s="212" t="str">
        <f>'Day15'!Y21</f>
        <v/>
      </c>
      <c r="AI23" s="202" t="str">
        <f>'Day15'!Z21</f>
        <v/>
      </c>
      <c r="AJ23" s="206">
        <f>'Day15'!AB20</f>
        <v>0</v>
      </c>
      <c r="AK23" s="206">
        <f>'Day15'!AB21</f>
        <v>0</v>
      </c>
      <c r="AL23" s="206">
        <f>'Day15'!AB22</f>
        <v>0</v>
      </c>
      <c r="AM23" s="206">
        <f>'Day15'!AB23</f>
        <v>0</v>
      </c>
      <c r="AN23" s="206">
        <f t="shared" si="4"/>
        <v>0</v>
      </c>
      <c r="AO23" s="206">
        <f>'Day15'!AC20</f>
        <v>0</v>
      </c>
      <c r="AP23" s="206">
        <f>'Day15'!AC21</f>
        <v>0</v>
      </c>
      <c r="AQ23" s="206">
        <f>'Day15'!AC22</f>
        <v>0</v>
      </c>
      <c r="AR23" s="206">
        <f>'Day15'!AC23</f>
        <v>0</v>
      </c>
      <c r="AS23" s="206">
        <f t="shared" si="5"/>
        <v>0</v>
      </c>
      <c r="AT23" s="206">
        <f>'Day15'!AD20</f>
        <v>0</v>
      </c>
      <c r="AU23" s="206">
        <f>'Day15'!AD21</f>
        <v>0</v>
      </c>
      <c r="AV23" s="206">
        <f>'Day15'!AD22</f>
        <v>0</v>
      </c>
      <c r="AW23" s="206">
        <f>'Day15'!AD23</f>
        <v>0</v>
      </c>
      <c r="AX23" s="206">
        <f t="shared" si="6"/>
        <v>0</v>
      </c>
      <c r="AY23" s="213">
        <f>'Day15'!S23</f>
        <v>28.78</v>
      </c>
      <c r="AZ23" s="213">
        <f>'Day15'!T23</f>
        <v>28.76</v>
      </c>
      <c r="BA23" s="213">
        <f>'Day15'!U23</f>
        <v>28.765000000000001</v>
      </c>
      <c r="BB23" s="202">
        <f>'Day15'!V24</f>
        <v>4</v>
      </c>
      <c r="BC23" s="213">
        <f>'Day15'!W24</f>
        <v>1.9999999999999574E-2</v>
      </c>
      <c r="BD23" s="214">
        <f>'Day15'!X24</f>
        <v>4.9000000000000004</v>
      </c>
      <c r="BE23" s="200">
        <f>IF('Day15'!M20="","",'Day15'!M20)</f>
        <v>-21</v>
      </c>
      <c r="BF23" s="215"/>
      <c r="BG23" s="247"/>
    </row>
    <row r="24" spans="1:59" ht="12.75" customHeight="1" x14ac:dyDescent="0.2">
      <c r="A24" s="247"/>
      <c r="B24" s="91">
        <v>16</v>
      </c>
      <c r="C24" s="199">
        <f>'Day16'!E20</f>
        <v>-5.5</v>
      </c>
      <c r="D24" s="200">
        <f>'Day16'!G20</f>
        <v>-12</v>
      </c>
      <c r="E24" s="200">
        <f>'Day16'!H20</f>
        <v>-7.666666666666667</v>
      </c>
      <c r="F24" s="206">
        <f>'Day16'!J20</f>
        <v>0</v>
      </c>
      <c r="G24" s="206">
        <f>'Day16'!J21</f>
        <v>0</v>
      </c>
      <c r="H24" s="206">
        <f>'Day16'!J22</f>
        <v>0</v>
      </c>
      <c r="I24" s="206">
        <f>'Day16'!J23</f>
        <v>0</v>
      </c>
      <c r="J24" s="206">
        <f t="shared" si="0"/>
        <v>0</v>
      </c>
      <c r="K24" s="206">
        <f>'Day16'!K20</f>
        <v>0</v>
      </c>
      <c r="L24" s="206">
        <f>'Day16'!K21</f>
        <v>0</v>
      </c>
      <c r="M24" s="206">
        <f>'Day16'!K22</f>
        <v>0</v>
      </c>
      <c r="N24" s="206">
        <f>'Day16'!K23</f>
        <v>0</v>
      </c>
      <c r="O24" s="206">
        <f t="shared" si="1"/>
        <v>0</v>
      </c>
      <c r="P24" s="206">
        <f>'Day16'!L20</f>
        <v>0</v>
      </c>
      <c r="Q24" s="206">
        <f>'Day16'!L21</f>
        <v>0</v>
      </c>
      <c r="R24" s="206">
        <f>'Day16'!L22</f>
        <v>0</v>
      </c>
      <c r="S24" s="206">
        <f>'Day16'!L23</f>
        <v>0</v>
      </c>
      <c r="T24" s="206">
        <f t="shared" si="2"/>
        <v>0</v>
      </c>
      <c r="U24" s="201">
        <f>'Day16'!O20</f>
        <v>0</v>
      </c>
      <c r="V24" s="201">
        <f>'Day16'!P20</f>
        <v>0</v>
      </c>
      <c r="W24" s="201">
        <f>'Day16'!Q20</f>
        <v>0</v>
      </c>
      <c r="X24" s="201">
        <f t="shared" si="3"/>
        <v>0</v>
      </c>
      <c r="Y24" s="201">
        <f>'Day16'!R20</f>
        <v>0</v>
      </c>
      <c r="Z24" s="202">
        <f>'Day16'!D20</f>
        <v>4.25</v>
      </c>
      <c r="AA24" s="202">
        <f>'Day16'!C20</f>
        <v>298.1242681227917</v>
      </c>
      <c r="AB24" s="202">
        <f>'Day16'!T20</f>
        <v>10</v>
      </c>
      <c r="AC24" s="203">
        <f>'Day16'!S20</f>
        <v>350</v>
      </c>
      <c r="AD24" s="204">
        <f>'Day16'!W20</f>
        <v>10</v>
      </c>
      <c r="AE24" s="253"/>
      <c r="AF24" s="254"/>
      <c r="AG24" s="91">
        <v>16</v>
      </c>
      <c r="AH24" s="212" t="str">
        <f>'Day16'!Y21</f>
        <v/>
      </c>
      <c r="AI24" s="202" t="str">
        <f>'Day16'!Z21</f>
        <v/>
      </c>
      <c r="AJ24" s="206">
        <f>'Day16'!AB20</f>
        <v>0</v>
      </c>
      <c r="AK24" s="206">
        <f>'Day16'!AB21</f>
        <v>0</v>
      </c>
      <c r="AL24" s="206">
        <f>'Day16'!AB22</f>
        <v>0</v>
      </c>
      <c r="AM24" s="206">
        <f>'Day16'!AB23</f>
        <v>0</v>
      </c>
      <c r="AN24" s="206">
        <f t="shared" si="4"/>
        <v>0</v>
      </c>
      <c r="AO24" s="206">
        <f>'Day16'!AC20</f>
        <v>0</v>
      </c>
      <c r="AP24" s="206">
        <f>'Day16'!AC21</f>
        <v>0</v>
      </c>
      <c r="AQ24" s="206">
        <f>'Day16'!AC22</f>
        <v>0</v>
      </c>
      <c r="AR24" s="206">
        <f>'Day16'!AC23</f>
        <v>0</v>
      </c>
      <c r="AS24" s="206">
        <f t="shared" si="5"/>
        <v>0</v>
      </c>
      <c r="AT24" s="206">
        <f>'Day16'!AD20</f>
        <v>0</v>
      </c>
      <c r="AU24" s="206">
        <f>'Day16'!AD21</f>
        <v>0</v>
      </c>
      <c r="AV24" s="206">
        <f>'Day16'!AD22</f>
        <v>0</v>
      </c>
      <c r="AW24" s="206">
        <f>'Day16'!AD23</f>
        <v>0</v>
      </c>
      <c r="AX24" s="206">
        <f t="shared" si="6"/>
        <v>0</v>
      </c>
      <c r="AY24" s="213">
        <f>'Day16'!S23</f>
        <v>28.86</v>
      </c>
      <c r="AZ24" s="213">
        <f>'Day16'!T23</f>
        <v>28.8</v>
      </c>
      <c r="BA24" s="213">
        <f>'Day16'!U23</f>
        <v>28.8325</v>
      </c>
      <c r="BB24" s="202">
        <f>'Day16'!V24</f>
        <v>4</v>
      </c>
      <c r="BC24" s="213">
        <f>'Day16'!W24</f>
        <v>5.9999999999998721E-2</v>
      </c>
      <c r="BD24" s="214">
        <f>'Day16'!X24</f>
        <v>6.5</v>
      </c>
      <c r="BE24" s="200">
        <f>IF('Day16'!M20="","",'Day16'!M20)</f>
        <v>-16</v>
      </c>
      <c r="BF24" s="215"/>
      <c r="BG24" s="247"/>
    </row>
    <row r="25" spans="1:59" ht="12.75" customHeight="1" x14ac:dyDescent="0.2">
      <c r="A25" s="247"/>
      <c r="B25" s="91">
        <v>17</v>
      </c>
      <c r="C25" s="199">
        <f>'Day17'!E20</f>
        <v>-4.0999999999999996</v>
      </c>
      <c r="D25" s="200">
        <f>'Day17'!G20</f>
        <v>-8.6999999999999993</v>
      </c>
      <c r="E25" s="200">
        <f>'Day17'!H20</f>
        <v>-5.6333333333333329</v>
      </c>
      <c r="F25" s="206">
        <f>'Day17'!J20</f>
        <v>0</v>
      </c>
      <c r="G25" s="206">
        <f>'Day17'!J21</f>
        <v>0</v>
      </c>
      <c r="H25" s="206">
        <f>'Day17'!J22</f>
        <v>0</v>
      </c>
      <c r="I25" s="206">
        <f>'Day17'!J23</f>
        <v>0</v>
      </c>
      <c r="J25" s="206">
        <f t="shared" si="0"/>
        <v>0</v>
      </c>
      <c r="K25" s="206">
        <f>'Day17'!K20</f>
        <v>0</v>
      </c>
      <c r="L25" s="206">
        <f>'Day17'!K21</f>
        <v>0</v>
      </c>
      <c r="M25" s="206">
        <f>'Day17'!K22</f>
        <v>0</v>
      </c>
      <c r="N25" s="206">
        <f>'Day17'!K23</f>
        <v>0</v>
      </c>
      <c r="O25" s="206">
        <f t="shared" si="1"/>
        <v>0</v>
      </c>
      <c r="P25" s="206">
        <f>'Day17'!L20</f>
        <v>0</v>
      </c>
      <c r="Q25" s="206">
        <f>'Day17'!L21</f>
        <v>0</v>
      </c>
      <c r="R25" s="206">
        <f>'Day17'!L22</f>
        <v>0</v>
      </c>
      <c r="S25" s="206">
        <f>'Day17'!L23</f>
        <v>0</v>
      </c>
      <c r="T25" s="206">
        <f t="shared" si="2"/>
        <v>0</v>
      </c>
      <c r="U25" s="201">
        <f>'Day17'!O20</f>
        <v>0</v>
      </c>
      <c r="V25" s="201">
        <f>'Day17'!P20</f>
        <v>0</v>
      </c>
      <c r="W25" s="201">
        <f>'Day17'!Q20</f>
        <v>0</v>
      </c>
      <c r="X25" s="201">
        <f t="shared" si="3"/>
        <v>0</v>
      </c>
      <c r="Y25" s="201">
        <f>'Day17'!R20</f>
        <v>0</v>
      </c>
      <c r="Z25" s="202">
        <f>'Day17'!D20</f>
        <v>12.25</v>
      </c>
      <c r="AA25" s="202">
        <f>'Day17'!C20</f>
        <v>149.97517244318519</v>
      </c>
      <c r="AB25" s="202">
        <f>'Day17'!T20</f>
        <v>23</v>
      </c>
      <c r="AC25" s="203">
        <f>'Day17'!S20</f>
        <v>150</v>
      </c>
      <c r="AD25" s="204">
        <f>'Day17'!W20</f>
        <v>34</v>
      </c>
      <c r="AE25" s="253"/>
      <c r="AF25" s="254"/>
      <c r="AG25" s="91">
        <v>17</v>
      </c>
      <c r="AH25" s="212" t="str">
        <f>'Day17'!Y21</f>
        <v/>
      </c>
      <c r="AI25" s="202" t="str">
        <f>'Day17'!Z21</f>
        <v/>
      </c>
      <c r="AJ25" s="206">
        <f>'Day17'!AB20</f>
        <v>0</v>
      </c>
      <c r="AK25" s="206">
        <f>'Day17'!AB21</f>
        <v>0</v>
      </c>
      <c r="AL25" s="206">
        <f>'Day17'!AB22</f>
        <v>0</v>
      </c>
      <c r="AM25" s="206">
        <f>'Day17'!AB23</f>
        <v>0</v>
      </c>
      <c r="AN25" s="206">
        <f t="shared" si="4"/>
        <v>0</v>
      </c>
      <c r="AO25" s="206">
        <f>'Day17'!AC20</f>
        <v>0</v>
      </c>
      <c r="AP25" s="206">
        <f>'Day17'!AC21</f>
        <v>0</v>
      </c>
      <c r="AQ25" s="206">
        <f>'Day17'!AC22</f>
        <v>0</v>
      </c>
      <c r="AR25" s="206">
        <f>'Day17'!AC23</f>
        <v>0</v>
      </c>
      <c r="AS25" s="206">
        <f t="shared" si="5"/>
        <v>0</v>
      </c>
      <c r="AT25" s="206">
        <f>'Day17'!AD20</f>
        <v>0</v>
      </c>
      <c r="AU25" s="206">
        <f>'Day17'!AD21</f>
        <v>0</v>
      </c>
      <c r="AV25" s="206">
        <f>'Day17'!AD22</f>
        <v>0</v>
      </c>
      <c r="AW25" s="206">
        <f>'Day17'!AD23</f>
        <v>0</v>
      </c>
      <c r="AX25" s="206">
        <f t="shared" si="6"/>
        <v>0</v>
      </c>
      <c r="AY25" s="213">
        <f>'Day17'!S23</f>
        <v>28.97</v>
      </c>
      <c r="AZ25" s="213">
        <f>'Day17'!T23</f>
        <v>28.88</v>
      </c>
      <c r="BA25" s="213">
        <f>'Day17'!U23</f>
        <v>28.924999999999997</v>
      </c>
      <c r="BB25" s="202">
        <f>'Day17'!V24</f>
        <v>4</v>
      </c>
      <c r="BC25" s="213">
        <f>'Day17'!W24</f>
        <v>8.9999999999999858E-2</v>
      </c>
      <c r="BD25" s="214">
        <f>'Day17'!X24</f>
        <v>4.5999999999999996</v>
      </c>
      <c r="BE25" s="200">
        <f>IF('Day17'!M20="","",'Day17'!M20)</f>
        <v>-19</v>
      </c>
      <c r="BF25" s="215"/>
      <c r="BG25" s="247"/>
    </row>
    <row r="26" spans="1:59" ht="12.75" customHeight="1" x14ac:dyDescent="0.2">
      <c r="A26" s="247"/>
      <c r="B26" s="91">
        <v>18</v>
      </c>
      <c r="C26" s="199">
        <f>'Day18'!E20</f>
        <v>-3.6</v>
      </c>
      <c r="D26" s="200">
        <f>'Day18'!G20</f>
        <v>-8.4</v>
      </c>
      <c r="E26" s="200">
        <f>'Day18'!H20</f>
        <v>-5.2</v>
      </c>
      <c r="F26" s="206">
        <f>'Day18'!J20</f>
        <v>0</v>
      </c>
      <c r="G26" s="206">
        <f>'Day18'!J21</f>
        <v>0</v>
      </c>
      <c r="H26" s="206">
        <f>'Day18'!J22</f>
        <v>0</v>
      </c>
      <c r="I26" s="206">
        <f>'Day18'!J23</f>
        <v>0</v>
      </c>
      <c r="J26" s="206">
        <f t="shared" si="0"/>
        <v>0</v>
      </c>
      <c r="K26" s="206">
        <f>'Day18'!K20</f>
        <v>0</v>
      </c>
      <c r="L26" s="206">
        <f>'Day18'!K21</f>
        <v>0</v>
      </c>
      <c r="M26" s="206">
        <f>'Day18'!K22</f>
        <v>0</v>
      </c>
      <c r="N26" s="206">
        <f>'Day18'!K23</f>
        <v>0</v>
      </c>
      <c r="O26" s="206">
        <f t="shared" si="1"/>
        <v>0</v>
      </c>
      <c r="P26" s="206">
        <f>'Day18'!L20</f>
        <v>0</v>
      </c>
      <c r="Q26" s="206">
        <f>'Day18'!L21</f>
        <v>0</v>
      </c>
      <c r="R26" s="206">
        <f>'Day18'!L22</f>
        <v>0</v>
      </c>
      <c r="S26" s="206">
        <f>'Day18'!L23</f>
        <v>0</v>
      </c>
      <c r="T26" s="206">
        <f t="shared" si="2"/>
        <v>0</v>
      </c>
      <c r="U26" s="201">
        <f>'Day18'!O20</f>
        <v>0</v>
      </c>
      <c r="V26" s="201">
        <f>'Day18'!P20</f>
        <v>0</v>
      </c>
      <c r="W26" s="201">
        <f>'Day18'!Q20</f>
        <v>0</v>
      </c>
      <c r="X26" s="201">
        <f t="shared" si="3"/>
        <v>0</v>
      </c>
      <c r="Y26" s="201">
        <f>'Day18'!R20</f>
        <v>0</v>
      </c>
      <c r="Z26" s="202">
        <f>'Day18'!D20</f>
        <v>10.75</v>
      </c>
      <c r="AA26" s="202">
        <f>'Day18'!C20</f>
        <v>106.437214714208</v>
      </c>
      <c r="AB26" s="202">
        <f>'Day18'!T20</f>
        <v>20</v>
      </c>
      <c r="AC26" s="203">
        <f>'Day18'!S20</f>
        <v>60</v>
      </c>
      <c r="AD26" s="204">
        <f>'Day18'!W20</f>
        <v>27</v>
      </c>
      <c r="AE26" s="253"/>
      <c r="AF26" s="254"/>
      <c r="AG26" s="91">
        <v>18</v>
      </c>
      <c r="AH26" s="212" t="str">
        <f>'Day18'!Y21</f>
        <v/>
      </c>
      <c r="AI26" s="202" t="str">
        <f>'Day18'!Z21</f>
        <v/>
      </c>
      <c r="AJ26" s="206">
        <f>'Day18'!AB20</f>
        <v>0</v>
      </c>
      <c r="AK26" s="206">
        <f>'Day18'!AB21</f>
        <v>0</v>
      </c>
      <c r="AL26" s="206">
        <f>'Day18'!AB22</f>
        <v>0</v>
      </c>
      <c r="AM26" s="206">
        <f>'Day18'!AB23</f>
        <v>0</v>
      </c>
      <c r="AN26" s="206">
        <f t="shared" si="4"/>
        <v>0</v>
      </c>
      <c r="AO26" s="206">
        <f>'Day18'!AC20</f>
        <v>0</v>
      </c>
      <c r="AP26" s="206">
        <f>'Day18'!AC21</f>
        <v>0</v>
      </c>
      <c r="AQ26" s="206">
        <f>'Day18'!AC22</f>
        <v>0</v>
      </c>
      <c r="AR26" s="206">
        <f>'Day18'!AC23</f>
        <v>0</v>
      </c>
      <c r="AS26" s="206">
        <f t="shared" si="5"/>
        <v>0</v>
      </c>
      <c r="AT26" s="206">
        <f>'Day18'!AD20</f>
        <v>0</v>
      </c>
      <c r="AU26" s="206">
        <f>'Day18'!AD21</f>
        <v>0</v>
      </c>
      <c r="AV26" s="206">
        <f>'Day18'!AD22</f>
        <v>0</v>
      </c>
      <c r="AW26" s="206">
        <f>'Day18'!AD23</f>
        <v>0</v>
      </c>
      <c r="AX26" s="206">
        <f t="shared" si="6"/>
        <v>0</v>
      </c>
      <c r="AY26" s="213">
        <f>'Day18'!S23</f>
        <v>28.99</v>
      </c>
      <c r="AZ26" s="213">
        <f>'Day18'!T23</f>
        <v>28.94</v>
      </c>
      <c r="BA26" s="213">
        <f>'Day18'!U23</f>
        <v>28.967499999999998</v>
      </c>
      <c r="BB26" s="202">
        <f>'Day18'!V24</f>
        <v>4</v>
      </c>
      <c r="BC26" s="213">
        <f>'Day18'!W24</f>
        <v>4.9999999999997158E-2</v>
      </c>
      <c r="BD26" s="214">
        <f>'Day18'!X24</f>
        <v>4.8000000000000007</v>
      </c>
      <c r="BE26" s="200">
        <f>IF('Day18'!M20="","",'Day18'!M20)</f>
        <v>-19</v>
      </c>
      <c r="BF26" s="215"/>
      <c r="BG26" s="247"/>
    </row>
    <row r="27" spans="1:59" ht="12.75" customHeight="1" x14ac:dyDescent="0.2">
      <c r="A27" s="247"/>
      <c r="B27" s="91">
        <v>19</v>
      </c>
      <c r="C27" s="199">
        <f>'Day19'!E20</f>
        <v>-3.8</v>
      </c>
      <c r="D27" s="200">
        <f>'Day19'!G20</f>
        <v>-8.6</v>
      </c>
      <c r="E27" s="200">
        <f>'Day19'!H20</f>
        <v>-5.3999999999999995</v>
      </c>
      <c r="F27" s="206">
        <f>'Day19'!J20</f>
        <v>0</v>
      </c>
      <c r="G27" s="206">
        <f>'Day19'!J21</f>
        <v>0</v>
      </c>
      <c r="H27" s="206">
        <f>'Day19'!J22</f>
        <v>0</v>
      </c>
      <c r="I27" s="206">
        <f>'Day19'!J23</f>
        <v>0</v>
      </c>
      <c r="J27" s="206">
        <f t="shared" si="0"/>
        <v>0</v>
      </c>
      <c r="K27" s="206">
        <f>'Day19'!K20</f>
        <v>0</v>
      </c>
      <c r="L27" s="206">
        <f>'Day19'!K21</f>
        <v>0</v>
      </c>
      <c r="M27" s="206">
        <f>'Day19'!K22</f>
        <v>0</v>
      </c>
      <c r="N27" s="206">
        <f>'Day19'!K23</f>
        <v>0</v>
      </c>
      <c r="O27" s="206">
        <f t="shared" si="1"/>
        <v>0</v>
      </c>
      <c r="P27" s="206">
        <f>'Day19'!L20</f>
        <v>0</v>
      </c>
      <c r="Q27" s="206">
        <f>'Day19'!L21</f>
        <v>0</v>
      </c>
      <c r="R27" s="206">
        <f>'Day19'!L22</f>
        <v>0</v>
      </c>
      <c r="S27" s="206">
        <f>'Day19'!L23</f>
        <v>0</v>
      </c>
      <c r="T27" s="206">
        <f t="shared" si="2"/>
        <v>0</v>
      </c>
      <c r="U27" s="201">
        <f>'Day19'!O20</f>
        <v>0</v>
      </c>
      <c r="V27" s="201">
        <f>'Day19'!P20</f>
        <v>0</v>
      </c>
      <c r="W27" s="201">
        <f>'Day19'!Q20</f>
        <v>0</v>
      </c>
      <c r="X27" s="201">
        <f t="shared" si="3"/>
        <v>0</v>
      </c>
      <c r="Y27" s="201">
        <f>'Day19'!R20</f>
        <v>0</v>
      </c>
      <c r="Z27" s="202">
        <f>'Day19'!D20</f>
        <v>7.25</v>
      </c>
      <c r="AA27" s="202">
        <f>'Day19'!C20</f>
        <v>118.34799536894587</v>
      </c>
      <c r="AB27" s="202">
        <f>'Day19'!T20</f>
        <v>17</v>
      </c>
      <c r="AC27" s="203">
        <f>'Day19'!S20</f>
        <v>160</v>
      </c>
      <c r="AD27" s="204">
        <f>'Day19'!W20</f>
        <v>25</v>
      </c>
      <c r="AE27" s="253"/>
      <c r="AF27" s="254"/>
      <c r="AG27" s="91">
        <v>19</v>
      </c>
      <c r="AH27" s="212" t="str">
        <f>'Day19'!Y21</f>
        <v/>
      </c>
      <c r="AI27" s="202" t="str">
        <f>'Day19'!Z21</f>
        <v/>
      </c>
      <c r="AJ27" s="206">
        <f>'Day19'!AB20</f>
        <v>0</v>
      </c>
      <c r="AK27" s="206">
        <f>'Day19'!AB21</f>
        <v>0</v>
      </c>
      <c r="AL27" s="206">
        <f>'Day19'!AB22</f>
        <v>0</v>
      </c>
      <c r="AM27" s="206">
        <f>'Day19'!AB23</f>
        <v>0</v>
      </c>
      <c r="AN27" s="206">
        <f t="shared" si="4"/>
        <v>0</v>
      </c>
      <c r="AO27" s="206">
        <f>'Day19'!AC20</f>
        <v>0</v>
      </c>
      <c r="AP27" s="206">
        <f>'Day19'!AC21</f>
        <v>0</v>
      </c>
      <c r="AQ27" s="206">
        <f>'Day19'!AC22</f>
        <v>0</v>
      </c>
      <c r="AR27" s="206">
        <f>'Day19'!AC23</f>
        <v>0</v>
      </c>
      <c r="AS27" s="206">
        <f t="shared" si="5"/>
        <v>0</v>
      </c>
      <c r="AT27" s="206">
        <f>'Day19'!AD20</f>
        <v>0</v>
      </c>
      <c r="AU27" s="206">
        <f>'Day19'!AD21</f>
        <v>0</v>
      </c>
      <c r="AV27" s="206">
        <f>'Day19'!AD22</f>
        <v>0</v>
      </c>
      <c r="AW27" s="206">
        <f>'Day19'!AD23</f>
        <v>0</v>
      </c>
      <c r="AX27" s="206">
        <f t="shared" si="6"/>
        <v>0</v>
      </c>
      <c r="AY27" s="213">
        <f>'Day19'!S23</f>
        <v>28.96</v>
      </c>
      <c r="AZ27" s="213">
        <f>'Day19'!T23</f>
        <v>28.93</v>
      </c>
      <c r="BA27" s="213">
        <f>'Day19'!U23</f>
        <v>28.945</v>
      </c>
      <c r="BB27" s="202">
        <f>'Day19'!V24</f>
        <v>4</v>
      </c>
      <c r="BC27" s="213">
        <f>'Day19'!W24</f>
        <v>3.0000000000001137E-2</v>
      </c>
      <c r="BD27" s="214">
        <f>'Day19'!X24</f>
        <v>4.8</v>
      </c>
      <c r="BE27" s="200">
        <f>IF('Day19'!M20="","",'Day19'!M20)</f>
        <v>-19</v>
      </c>
      <c r="BF27" s="215"/>
      <c r="BG27" s="247"/>
    </row>
    <row r="28" spans="1:59" ht="12.75" customHeight="1" x14ac:dyDescent="0.2">
      <c r="A28" s="247"/>
      <c r="B28" s="91">
        <v>20</v>
      </c>
      <c r="C28" s="199">
        <f>'Day20'!E20</f>
        <v>-4.3</v>
      </c>
      <c r="D28" s="200">
        <f>'Day20'!G20</f>
        <v>-10.6</v>
      </c>
      <c r="E28" s="200">
        <f>'Day20'!H20</f>
        <v>-6.3999999999999995</v>
      </c>
      <c r="F28" s="206">
        <f>'Day20'!J20</f>
        <v>0</v>
      </c>
      <c r="G28" s="206">
        <f>'Day20'!J21</f>
        <v>0</v>
      </c>
      <c r="H28" s="206">
        <f>'Day20'!J22</f>
        <v>0</v>
      </c>
      <c r="I28" s="206">
        <f>'Day20'!J23</f>
        <v>0</v>
      </c>
      <c r="J28" s="206">
        <f t="shared" si="0"/>
        <v>0</v>
      </c>
      <c r="K28" s="206">
        <f>'Day20'!K20</f>
        <v>0</v>
      </c>
      <c r="L28" s="206">
        <f>'Day20'!K21</f>
        <v>0</v>
      </c>
      <c r="M28" s="206">
        <f>'Day20'!K22</f>
        <v>0</v>
      </c>
      <c r="N28" s="206">
        <f>'Day20'!K23</f>
        <v>0</v>
      </c>
      <c r="O28" s="206">
        <f t="shared" si="1"/>
        <v>0</v>
      </c>
      <c r="P28" s="206">
        <f>'Day20'!L20</f>
        <v>0</v>
      </c>
      <c r="Q28" s="206">
        <f>'Day20'!L21</f>
        <v>0</v>
      </c>
      <c r="R28" s="206">
        <f>'Day20'!L22</f>
        <v>0</v>
      </c>
      <c r="S28" s="206">
        <f>'Day20'!L23</f>
        <v>0</v>
      </c>
      <c r="T28" s="206">
        <f t="shared" si="2"/>
        <v>0</v>
      </c>
      <c r="U28" s="201">
        <f>'Day20'!O20</f>
        <v>0</v>
      </c>
      <c r="V28" s="201">
        <f>'Day20'!P20</f>
        <v>0</v>
      </c>
      <c r="W28" s="201">
        <f>'Day20'!Q20</f>
        <v>0</v>
      </c>
      <c r="X28" s="201">
        <f t="shared" si="3"/>
        <v>0</v>
      </c>
      <c r="Y28" s="201">
        <f>'Day20'!R20</f>
        <v>0</v>
      </c>
      <c r="Z28" s="202">
        <f>'Day20'!D20</f>
        <v>7.25</v>
      </c>
      <c r="AA28" s="202">
        <f>'Day20'!C20</f>
        <v>156.00244393710275</v>
      </c>
      <c r="AB28" s="202">
        <f>'Day20'!T20</f>
        <v>28</v>
      </c>
      <c r="AC28" s="203">
        <f>'Day20'!S20</f>
        <v>200</v>
      </c>
      <c r="AD28" s="204">
        <f>'Day20'!W20</f>
        <v>32</v>
      </c>
      <c r="AE28" s="253"/>
      <c r="AF28" s="254"/>
      <c r="AG28" s="91">
        <v>20</v>
      </c>
      <c r="AH28" s="212" t="str">
        <f>'Day20'!Y21</f>
        <v/>
      </c>
      <c r="AI28" s="202" t="str">
        <f>'Day20'!Z21</f>
        <v/>
      </c>
      <c r="AJ28" s="206">
        <f>'Day20'!AB20</f>
        <v>0</v>
      </c>
      <c r="AK28" s="206">
        <f>'Day20'!AB21</f>
        <v>0</v>
      </c>
      <c r="AL28" s="206">
        <f>'Day20'!AB22</f>
        <v>0</v>
      </c>
      <c r="AM28" s="206">
        <f>'Day20'!AB23</f>
        <v>0</v>
      </c>
      <c r="AN28" s="206">
        <f t="shared" si="4"/>
        <v>0</v>
      </c>
      <c r="AO28" s="206">
        <f>'Day20'!AC20</f>
        <v>0</v>
      </c>
      <c r="AP28" s="206">
        <f>'Day20'!AC21</f>
        <v>0</v>
      </c>
      <c r="AQ28" s="206">
        <f>'Day20'!AC22</f>
        <v>0</v>
      </c>
      <c r="AR28" s="206">
        <f>'Day20'!AC23</f>
        <v>0</v>
      </c>
      <c r="AS28" s="206">
        <f t="shared" si="5"/>
        <v>0</v>
      </c>
      <c r="AT28" s="206">
        <f>'Day20'!AD20</f>
        <v>0</v>
      </c>
      <c r="AU28" s="206">
        <f>'Day20'!AD21</f>
        <v>0</v>
      </c>
      <c r="AV28" s="206">
        <f>'Day20'!AD22</f>
        <v>0</v>
      </c>
      <c r="AW28" s="206">
        <f>'Day20'!AD23</f>
        <v>0</v>
      </c>
      <c r="AX28" s="206">
        <f t="shared" si="6"/>
        <v>0</v>
      </c>
      <c r="AY28" s="213">
        <f>'Day20'!S23</f>
        <v>29.07</v>
      </c>
      <c r="AZ28" s="213">
        <f>'Day20'!T23</f>
        <v>28.92</v>
      </c>
      <c r="BA28" s="213">
        <f>'Day20'!U23</f>
        <v>28.997500000000002</v>
      </c>
      <c r="BB28" s="202">
        <f>'Day20'!V24</f>
        <v>4</v>
      </c>
      <c r="BC28" s="213">
        <f>'Day20'!W24</f>
        <v>0.14999999999999858</v>
      </c>
      <c r="BD28" s="214">
        <f>'Day20'!X24</f>
        <v>6.3</v>
      </c>
      <c r="BE28" s="200">
        <f>IF('Day20'!M20="","",'Day20'!M20)</f>
        <v>-20</v>
      </c>
      <c r="BF28" s="215"/>
      <c r="BG28" s="247"/>
    </row>
    <row r="29" spans="1:59" ht="12.75" customHeight="1" x14ac:dyDescent="0.2">
      <c r="A29" s="247"/>
      <c r="B29" s="91">
        <v>21</v>
      </c>
      <c r="C29" s="199">
        <f>'Day21'!E20</f>
        <v>-4.2</v>
      </c>
      <c r="D29" s="200">
        <f>'Day21'!G20</f>
        <v>-10.8</v>
      </c>
      <c r="E29" s="200">
        <f>'Day21'!H20</f>
        <v>-6.4000000000000012</v>
      </c>
      <c r="F29" s="206">
        <f>'Day21'!J20</f>
        <v>0</v>
      </c>
      <c r="G29" s="206">
        <f>'Day21'!J21</f>
        <v>0</v>
      </c>
      <c r="H29" s="206">
        <f>'Day21'!J22</f>
        <v>0</v>
      </c>
      <c r="I29" s="206">
        <f>'Day21'!J23</f>
        <v>0</v>
      </c>
      <c r="J29" s="206">
        <f t="shared" si="0"/>
        <v>0</v>
      </c>
      <c r="K29" s="206">
        <f>'Day21'!K20</f>
        <v>0</v>
      </c>
      <c r="L29" s="206">
        <f>'Day21'!K21</f>
        <v>0</v>
      </c>
      <c r="M29" s="206">
        <f>'Day21'!K22</f>
        <v>0</v>
      </c>
      <c r="N29" s="206">
        <f>'Day21'!K23</f>
        <v>0</v>
      </c>
      <c r="O29" s="206">
        <f t="shared" si="1"/>
        <v>0</v>
      </c>
      <c r="P29" s="206">
        <f>'Day21'!L20</f>
        <v>0</v>
      </c>
      <c r="Q29" s="206">
        <f>'Day21'!L21</f>
        <v>0</v>
      </c>
      <c r="R29" s="206">
        <f>'Day21'!L22</f>
        <v>0</v>
      </c>
      <c r="S29" s="206">
        <f>'Day21'!L23</f>
        <v>0</v>
      </c>
      <c r="T29" s="206">
        <f t="shared" si="2"/>
        <v>0</v>
      </c>
      <c r="U29" s="201">
        <f>'Day21'!O20</f>
        <v>0</v>
      </c>
      <c r="V29" s="201">
        <f>'Day21'!P20</f>
        <v>0</v>
      </c>
      <c r="W29" s="201">
        <f>'Day21'!Q20</f>
        <v>0</v>
      </c>
      <c r="X29" s="201">
        <f t="shared" si="3"/>
        <v>0</v>
      </c>
      <c r="Y29" s="201">
        <f>'Day21'!R20</f>
        <v>0</v>
      </c>
      <c r="Z29" s="202">
        <f>'Day21'!D20</f>
        <v>8.5</v>
      </c>
      <c r="AA29" s="202">
        <f>'Day21'!C20</f>
        <v>97.485620693300717</v>
      </c>
      <c r="AB29" s="202">
        <f>'Day21'!T20</f>
        <v>18</v>
      </c>
      <c r="AC29" s="203">
        <f>'Day21'!S20</f>
        <v>50</v>
      </c>
      <c r="AD29" s="204">
        <f>'Day21'!W20</f>
        <v>21</v>
      </c>
      <c r="AE29" s="253"/>
      <c r="AF29" s="254"/>
      <c r="AG29" s="91">
        <v>21</v>
      </c>
      <c r="AH29" s="212" t="str">
        <f>'Day21'!Y21</f>
        <v/>
      </c>
      <c r="AI29" s="202" t="str">
        <f>'Day21'!Z21</f>
        <v/>
      </c>
      <c r="AJ29" s="206">
        <f>'Day21'!AB20</f>
        <v>0</v>
      </c>
      <c r="AK29" s="206">
        <f>'Day21'!AB21</f>
        <v>0</v>
      </c>
      <c r="AL29" s="206">
        <f>'Day21'!AB22</f>
        <v>0</v>
      </c>
      <c r="AM29" s="206">
        <f>'Day21'!AB23</f>
        <v>0</v>
      </c>
      <c r="AN29" s="206">
        <f t="shared" si="4"/>
        <v>0</v>
      </c>
      <c r="AO29" s="206">
        <f>'Day21'!AC20</f>
        <v>0</v>
      </c>
      <c r="AP29" s="206">
        <f>'Day21'!AC21</f>
        <v>0</v>
      </c>
      <c r="AQ29" s="206">
        <f>'Day21'!AC22</f>
        <v>0</v>
      </c>
      <c r="AR29" s="206">
        <f>'Day21'!AC23</f>
        <v>0</v>
      </c>
      <c r="AS29" s="206">
        <f t="shared" si="5"/>
        <v>0</v>
      </c>
      <c r="AT29" s="206">
        <f>'Day21'!AD20</f>
        <v>0</v>
      </c>
      <c r="AU29" s="206">
        <f>'Day21'!AD21</f>
        <v>0</v>
      </c>
      <c r="AV29" s="206">
        <f>'Day21'!AD22</f>
        <v>0</v>
      </c>
      <c r="AW29" s="206">
        <f>'Day21'!AD23</f>
        <v>0</v>
      </c>
      <c r="AX29" s="206">
        <f t="shared" si="6"/>
        <v>0</v>
      </c>
      <c r="AY29" s="213">
        <f>'Day21'!S23</f>
        <v>29.09</v>
      </c>
      <c r="AZ29" s="213">
        <f>'Day21'!T23</f>
        <v>28.98</v>
      </c>
      <c r="BA29" s="213">
        <f>'Day21'!U23</f>
        <v>29.055</v>
      </c>
      <c r="BB29" s="202">
        <f>'Day21'!V24</f>
        <v>4</v>
      </c>
      <c r="BC29" s="213">
        <f>'Day21'!W24</f>
        <v>0.10999999999999943</v>
      </c>
      <c r="BD29" s="214">
        <f>'Day21'!X24</f>
        <v>6.6000000000000005</v>
      </c>
      <c r="BE29" s="200">
        <f>IF('Day21'!M20="","",'Day21'!M20)</f>
        <v>-11</v>
      </c>
      <c r="BF29" s="215"/>
      <c r="BG29" s="247"/>
    </row>
    <row r="30" spans="1:59" ht="12.75" customHeight="1" x14ac:dyDescent="0.2">
      <c r="A30" s="247"/>
      <c r="B30" s="91">
        <v>22</v>
      </c>
      <c r="C30" s="199">
        <f>'Day22'!E20</f>
        <v>-4.8</v>
      </c>
      <c r="D30" s="200">
        <f>'Day22'!G20</f>
        <v>-9.6</v>
      </c>
      <c r="E30" s="200">
        <f>'Day22'!H20</f>
        <v>-6.3999999999999995</v>
      </c>
      <c r="F30" s="206">
        <f>'Day22'!J20</f>
        <v>0</v>
      </c>
      <c r="G30" s="206">
        <f>'Day22'!J21</f>
        <v>0</v>
      </c>
      <c r="H30" s="206">
        <f>'Day22'!J22</f>
        <v>0</v>
      </c>
      <c r="I30" s="206">
        <f>'Day22'!J23</f>
        <v>0</v>
      </c>
      <c r="J30" s="206">
        <f t="shared" si="0"/>
        <v>0</v>
      </c>
      <c r="K30" s="206">
        <f>'Day22'!K20</f>
        <v>0</v>
      </c>
      <c r="L30" s="206">
        <f>'Day22'!K21</f>
        <v>0</v>
      </c>
      <c r="M30" s="206">
        <f>'Day22'!K22</f>
        <v>0</v>
      </c>
      <c r="N30" s="206">
        <f>'Day22'!K23</f>
        <v>0</v>
      </c>
      <c r="O30" s="206">
        <f t="shared" si="1"/>
        <v>0</v>
      </c>
      <c r="P30" s="206">
        <f>'Day22'!L20</f>
        <v>0</v>
      </c>
      <c r="Q30" s="206">
        <f>'Day22'!L21</f>
        <v>0</v>
      </c>
      <c r="R30" s="206">
        <f>'Day22'!L22</f>
        <v>0</v>
      </c>
      <c r="S30" s="206">
        <f>'Day22'!L23</f>
        <v>0</v>
      </c>
      <c r="T30" s="206">
        <f t="shared" si="2"/>
        <v>0</v>
      </c>
      <c r="U30" s="201">
        <f>'Day22'!O20</f>
        <v>0</v>
      </c>
      <c r="V30" s="201">
        <f>'Day22'!P20</f>
        <v>0</v>
      </c>
      <c r="W30" s="201">
        <f>'Day22'!Q20</f>
        <v>0</v>
      </c>
      <c r="X30" s="201">
        <f t="shared" si="3"/>
        <v>0</v>
      </c>
      <c r="Y30" s="201">
        <f>'Day22'!R20</f>
        <v>0</v>
      </c>
      <c r="Z30" s="202">
        <f>'Day22'!D20</f>
        <v>7.5</v>
      </c>
      <c r="AA30" s="202">
        <f>'Day22'!C20</f>
        <v>39.673294803885952</v>
      </c>
      <c r="AB30" s="202">
        <f>'Day22'!T20</f>
        <v>18</v>
      </c>
      <c r="AC30" s="203">
        <f>'Day22'!S20</f>
        <v>80</v>
      </c>
      <c r="AD30" s="204">
        <f>'Day22'!W20</f>
        <v>21</v>
      </c>
      <c r="AE30" s="253"/>
      <c r="AF30" s="254"/>
      <c r="AG30" s="91">
        <v>22</v>
      </c>
      <c r="AH30" s="212" t="str">
        <f>'Day22'!Y21</f>
        <v/>
      </c>
      <c r="AI30" s="202" t="str">
        <f>'Day22'!Z21</f>
        <v/>
      </c>
      <c r="AJ30" s="206">
        <f>'Day22'!AB20</f>
        <v>0</v>
      </c>
      <c r="AK30" s="206">
        <f>'Day22'!AB21</f>
        <v>0</v>
      </c>
      <c r="AL30" s="206">
        <f>'Day22'!AB22</f>
        <v>0</v>
      </c>
      <c r="AM30" s="206">
        <f>'Day22'!AB23</f>
        <v>0</v>
      </c>
      <c r="AN30" s="206">
        <f t="shared" si="4"/>
        <v>0</v>
      </c>
      <c r="AO30" s="206">
        <f>'Day22'!AC20</f>
        <v>0</v>
      </c>
      <c r="AP30" s="206">
        <f>'Day22'!AC21</f>
        <v>0</v>
      </c>
      <c r="AQ30" s="206">
        <f>'Day22'!AC22</f>
        <v>0</v>
      </c>
      <c r="AR30" s="206">
        <f>'Day22'!AC23</f>
        <v>0</v>
      </c>
      <c r="AS30" s="206">
        <f t="shared" si="5"/>
        <v>0</v>
      </c>
      <c r="AT30" s="206">
        <f>'Day22'!AD20</f>
        <v>0</v>
      </c>
      <c r="AU30" s="206">
        <f>'Day22'!AD21</f>
        <v>0</v>
      </c>
      <c r="AV30" s="206">
        <f>'Day22'!AD22</f>
        <v>0</v>
      </c>
      <c r="AW30" s="206">
        <f>'Day22'!AD23</f>
        <v>0</v>
      </c>
      <c r="AX30" s="206">
        <f t="shared" si="6"/>
        <v>0</v>
      </c>
      <c r="AY30" s="213">
        <f>'Day22'!S23</f>
        <v>28.9</v>
      </c>
      <c r="AZ30" s="213">
        <f>'Day22'!T23</f>
        <v>28.6</v>
      </c>
      <c r="BA30" s="213">
        <f>'Day22'!U23</f>
        <v>28.7575</v>
      </c>
      <c r="BB30" s="202">
        <f>'Day22'!V24</f>
        <v>4</v>
      </c>
      <c r="BC30" s="213">
        <f>'Day22'!W24</f>
        <v>0.29999999999999716</v>
      </c>
      <c r="BD30" s="214">
        <f>'Day22'!X24</f>
        <v>4.8</v>
      </c>
      <c r="BE30" s="200">
        <f>IF('Day22'!M20="","",'Day22'!M20)</f>
        <v>-19</v>
      </c>
      <c r="BF30" s="215"/>
      <c r="BG30" s="247"/>
    </row>
    <row r="31" spans="1:59" ht="12.75" customHeight="1" x14ac:dyDescent="0.2">
      <c r="A31" s="247"/>
      <c r="B31" s="91">
        <v>23</v>
      </c>
      <c r="C31" s="199">
        <f>'Day23'!E20</f>
        <v>-1.2</v>
      </c>
      <c r="D31" s="200">
        <f>'Day23'!G20</f>
        <v>-6.2</v>
      </c>
      <c r="E31" s="200">
        <f>'Day23'!H20</f>
        <v>-2.8666666666666667</v>
      </c>
      <c r="F31" s="206">
        <f>'Day23'!J20</f>
        <v>0</v>
      </c>
      <c r="G31" s="206">
        <f>'Day23'!J21</f>
        <v>0</v>
      </c>
      <c r="H31" s="206">
        <f>'Day23'!J22</f>
        <v>0</v>
      </c>
      <c r="I31" s="206">
        <f>'Day23'!J23</f>
        <v>0</v>
      </c>
      <c r="J31" s="206">
        <f t="shared" si="0"/>
        <v>0</v>
      </c>
      <c r="K31" s="206">
        <f>'Day23'!K20</f>
        <v>0</v>
      </c>
      <c r="L31" s="206">
        <f>'Day23'!K21</f>
        <v>0</v>
      </c>
      <c r="M31" s="206">
        <f>'Day23'!K22</f>
        <v>0</v>
      </c>
      <c r="N31" s="206">
        <f>'Day23'!K23</f>
        <v>0</v>
      </c>
      <c r="O31" s="206">
        <f t="shared" si="1"/>
        <v>0</v>
      </c>
      <c r="P31" s="206">
        <f>'Day23'!L20</f>
        <v>0</v>
      </c>
      <c r="Q31" s="206">
        <f>'Day23'!L21</f>
        <v>0</v>
      </c>
      <c r="R31" s="206">
        <f>'Day23'!L22</f>
        <v>0</v>
      </c>
      <c r="S31" s="206">
        <f>'Day23'!L23</f>
        <v>0</v>
      </c>
      <c r="T31" s="206">
        <f t="shared" si="2"/>
        <v>0</v>
      </c>
      <c r="U31" s="201">
        <f>'Day23'!O20</f>
        <v>0</v>
      </c>
      <c r="V31" s="201">
        <f>'Day23'!P20</f>
        <v>0</v>
      </c>
      <c r="W31" s="201">
        <f>'Day23'!Q20</f>
        <v>0</v>
      </c>
      <c r="X31" s="201">
        <f t="shared" si="3"/>
        <v>0</v>
      </c>
      <c r="Y31" s="201">
        <f>'Day23'!R20</f>
        <v>0.01</v>
      </c>
      <c r="Z31" s="202">
        <f>'Day23'!D20</f>
        <v>20</v>
      </c>
      <c r="AA31" s="202">
        <f>'Day23'!C20</f>
        <v>182.27193665337651</v>
      </c>
      <c r="AB31" s="202">
        <f>'Day23'!T20</f>
        <v>36</v>
      </c>
      <c r="AC31" s="203">
        <f>'Day23'!S20</f>
        <v>200</v>
      </c>
      <c r="AD31" s="204">
        <f>'Day23'!W20</f>
        <v>46</v>
      </c>
      <c r="AE31" s="253"/>
      <c r="AF31" s="254"/>
      <c r="AG31" s="91">
        <v>23</v>
      </c>
      <c r="AH31" s="212" t="str">
        <f>'Day23'!Y21</f>
        <v/>
      </c>
      <c r="AI31" s="202" t="str">
        <f>'Day23'!Z21</f>
        <v/>
      </c>
      <c r="AJ31" s="206">
        <f>'Day23'!AB20</f>
        <v>0</v>
      </c>
      <c r="AK31" s="206">
        <f>'Day23'!AB21</f>
        <v>0</v>
      </c>
      <c r="AL31" s="206">
        <f>'Day23'!AB22</f>
        <v>0</v>
      </c>
      <c r="AM31" s="206">
        <f>'Day23'!AB23</f>
        <v>0</v>
      </c>
      <c r="AN31" s="206">
        <f t="shared" si="4"/>
        <v>0</v>
      </c>
      <c r="AO31" s="206">
        <f>'Day23'!AC20</f>
        <v>0</v>
      </c>
      <c r="AP31" s="206">
        <f>'Day23'!AC21</f>
        <v>0</v>
      </c>
      <c r="AQ31" s="206">
        <f>'Day23'!AC22</f>
        <v>0</v>
      </c>
      <c r="AR31" s="206">
        <f>'Day23'!AC23</f>
        <v>0</v>
      </c>
      <c r="AS31" s="206">
        <f t="shared" si="5"/>
        <v>0</v>
      </c>
      <c r="AT31" s="206">
        <f>'Day23'!AD20</f>
        <v>0</v>
      </c>
      <c r="AU31" s="206">
        <f>'Day23'!AD21</f>
        <v>0</v>
      </c>
      <c r="AV31" s="206">
        <f>'Day23'!AD22</f>
        <v>0</v>
      </c>
      <c r="AW31" s="206">
        <f>'Day23'!AD23</f>
        <v>0</v>
      </c>
      <c r="AX31" s="206">
        <f t="shared" si="6"/>
        <v>0</v>
      </c>
      <c r="AY31" s="213">
        <f>'Day23'!S23</f>
        <v>28.54</v>
      </c>
      <c r="AZ31" s="213">
        <f>'Day23'!T23</f>
        <v>28.46</v>
      </c>
      <c r="BA31" s="213">
        <f>'Day23'!U23</f>
        <v>28.490000000000002</v>
      </c>
      <c r="BB31" s="202">
        <f>'Day23'!V24</f>
        <v>4</v>
      </c>
      <c r="BC31" s="213">
        <f>'Day23'!W24</f>
        <v>7.9999999999998295E-2</v>
      </c>
      <c r="BD31" s="214">
        <f>'Day23'!X24</f>
        <v>5</v>
      </c>
      <c r="BE31" s="200">
        <f>IF('Day23'!M20="","",'Day23'!M20)</f>
        <v>-16</v>
      </c>
      <c r="BF31" s="215"/>
      <c r="BG31" s="247"/>
    </row>
    <row r="32" spans="1:59" ht="12.75" customHeight="1" x14ac:dyDescent="0.2">
      <c r="A32" s="247"/>
      <c r="B32" s="91">
        <v>24</v>
      </c>
      <c r="C32" s="199">
        <f>'Day24'!E20</f>
        <v>-4.4000000000000004</v>
      </c>
      <c r="D32" s="200">
        <f>'Day24'!G20</f>
        <v>-11.4</v>
      </c>
      <c r="E32" s="200">
        <f>'Day24'!H20</f>
        <v>-6.7333333333333343</v>
      </c>
      <c r="F32" s="206">
        <f>'Day24'!J20</f>
        <v>0</v>
      </c>
      <c r="G32" s="206">
        <f>'Day24'!J21</f>
        <v>0</v>
      </c>
      <c r="H32" s="206">
        <f>'Day24'!J22</f>
        <v>0</v>
      </c>
      <c r="I32" s="206">
        <f>'Day24'!J23</f>
        <v>0</v>
      </c>
      <c r="J32" s="206">
        <f t="shared" si="0"/>
        <v>0</v>
      </c>
      <c r="K32" s="206">
        <f>'Day24'!K20</f>
        <v>0</v>
      </c>
      <c r="L32" s="206">
        <f>'Day24'!K21</f>
        <v>0</v>
      </c>
      <c r="M32" s="206">
        <f>'Day24'!K22</f>
        <v>0</v>
      </c>
      <c r="N32" s="206">
        <f>'Day24'!K23</f>
        <v>0</v>
      </c>
      <c r="O32" s="206">
        <f t="shared" si="1"/>
        <v>0</v>
      </c>
      <c r="P32" s="206">
        <f>'Day24'!L20</f>
        <v>0</v>
      </c>
      <c r="Q32" s="206">
        <f>'Day24'!L21</f>
        <v>0</v>
      </c>
      <c r="R32" s="206">
        <f>'Day24'!L22</f>
        <v>0</v>
      </c>
      <c r="S32" s="206">
        <f>'Day24'!L23</f>
        <v>0</v>
      </c>
      <c r="T32" s="206">
        <f t="shared" si="2"/>
        <v>0</v>
      </c>
      <c r="U32" s="201">
        <f>'Day24'!O20</f>
        <v>0</v>
      </c>
      <c r="V32" s="201">
        <f>'Day24'!P20</f>
        <v>0</v>
      </c>
      <c r="W32" s="201">
        <f>'Day24'!Q20</f>
        <v>0</v>
      </c>
      <c r="X32" s="201">
        <f t="shared" si="3"/>
        <v>0</v>
      </c>
      <c r="Y32" s="201">
        <f>'Day24'!R20</f>
        <v>0</v>
      </c>
      <c r="Z32" s="202">
        <f>'Day24'!D20</f>
        <v>15.75</v>
      </c>
      <c r="AA32" s="202">
        <f>'Day24'!C20</f>
        <v>101.61274905728642</v>
      </c>
      <c r="AB32" s="202">
        <f>'Day24'!T20</f>
        <v>31</v>
      </c>
      <c r="AC32" s="203">
        <f>'Day24'!S20</f>
        <v>170</v>
      </c>
      <c r="AD32" s="204">
        <f>'Day24'!W20</f>
        <v>39</v>
      </c>
      <c r="AE32" s="253"/>
      <c r="AF32" s="254"/>
      <c r="AG32" s="91">
        <v>24</v>
      </c>
      <c r="AH32" s="212" t="str">
        <f>'Day24'!Y21</f>
        <v/>
      </c>
      <c r="AI32" s="202" t="str">
        <f>'Day24'!Z21</f>
        <v/>
      </c>
      <c r="AJ32" s="206">
        <f>'Day24'!AB20</f>
        <v>0</v>
      </c>
      <c r="AK32" s="206">
        <f>'Day24'!AB21</f>
        <v>0</v>
      </c>
      <c r="AL32" s="206">
        <f>'Day24'!AB22</f>
        <v>0</v>
      </c>
      <c r="AM32" s="206">
        <f>'Day24'!AB23</f>
        <v>0</v>
      </c>
      <c r="AN32" s="206">
        <f t="shared" si="4"/>
        <v>0</v>
      </c>
      <c r="AO32" s="206">
        <f>'Day24'!AC20</f>
        <v>0</v>
      </c>
      <c r="AP32" s="206">
        <f>'Day24'!AC21</f>
        <v>0</v>
      </c>
      <c r="AQ32" s="206">
        <f>'Day24'!AC22</f>
        <v>0</v>
      </c>
      <c r="AR32" s="206">
        <f>'Day24'!AC23</f>
        <v>0</v>
      </c>
      <c r="AS32" s="206">
        <f t="shared" si="5"/>
        <v>0</v>
      </c>
      <c r="AT32" s="206">
        <f>'Day24'!AD20</f>
        <v>0</v>
      </c>
      <c r="AU32" s="206">
        <f>'Day24'!AD21</f>
        <v>0</v>
      </c>
      <c r="AV32" s="206">
        <f>'Day24'!AD22</f>
        <v>0</v>
      </c>
      <c r="AW32" s="206">
        <f>'Day24'!AD23</f>
        <v>0</v>
      </c>
      <c r="AX32" s="206">
        <f t="shared" si="6"/>
        <v>0</v>
      </c>
      <c r="AY32" s="213">
        <f>'Day24'!S23</f>
        <v>28.77</v>
      </c>
      <c r="AZ32" s="213">
        <f>'Day24'!T23</f>
        <v>28.54</v>
      </c>
      <c r="BA32" s="213">
        <f>'Day24'!U23</f>
        <v>28.672499999999999</v>
      </c>
      <c r="BB32" s="202">
        <f>'Day24'!V24</f>
        <v>4</v>
      </c>
      <c r="BC32" s="213">
        <f>'Day24'!W24</f>
        <v>0.23000000000000043</v>
      </c>
      <c r="BD32" s="214">
        <f>'Day24'!X24</f>
        <v>7</v>
      </c>
      <c r="BE32" s="200">
        <f>IF('Day24'!M20="","",'Day24'!M20)</f>
        <v>-20</v>
      </c>
      <c r="BF32" s="215"/>
      <c r="BG32" s="247"/>
    </row>
    <row r="33" spans="1:59" ht="12.75" customHeight="1" x14ac:dyDescent="0.2">
      <c r="A33" s="247"/>
      <c r="B33" s="91">
        <v>25</v>
      </c>
      <c r="C33" s="199">
        <f>'Day25'!E20</f>
        <v>-3.1</v>
      </c>
      <c r="D33" s="200">
        <f>'Day25'!G20</f>
        <v>-10.6</v>
      </c>
      <c r="E33" s="200">
        <f>'Day25'!H20</f>
        <v>-5.6000000000000005</v>
      </c>
      <c r="F33" s="206">
        <f>'Day25'!J20</f>
        <v>0</v>
      </c>
      <c r="G33" s="206">
        <f>'Day25'!J21</f>
        <v>0</v>
      </c>
      <c r="H33" s="206">
        <f>'Day25'!J22</f>
        <v>0</v>
      </c>
      <c r="I33" s="206">
        <f>'Day25'!J23</f>
        <v>0</v>
      </c>
      <c r="J33" s="206">
        <f t="shared" si="0"/>
        <v>0</v>
      </c>
      <c r="K33" s="206">
        <f>'Day25'!K20</f>
        <v>0</v>
      </c>
      <c r="L33" s="206">
        <f>'Day25'!K21</f>
        <v>0</v>
      </c>
      <c r="M33" s="206">
        <f>'Day25'!K22</f>
        <v>0</v>
      </c>
      <c r="N33" s="206">
        <f>'Day25'!K23</f>
        <v>0</v>
      </c>
      <c r="O33" s="206">
        <f t="shared" si="1"/>
        <v>0</v>
      </c>
      <c r="P33" s="206">
        <f>'Day25'!L20</f>
        <v>0</v>
      </c>
      <c r="Q33" s="206">
        <f>'Day25'!L21</f>
        <v>0</v>
      </c>
      <c r="R33" s="206">
        <f>'Day25'!L22</f>
        <v>0</v>
      </c>
      <c r="S33" s="206">
        <f>'Day25'!L23</f>
        <v>0</v>
      </c>
      <c r="T33" s="206">
        <f t="shared" si="2"/>
        <v>0</v>
      </c>
      <c r="U33" s="201">
        <f>'Day25'!O20</f>
        <v>0</v>
      </c>
      <c r="V33" s="201">
        <f>'Day25'!P20</f>
        <v>0</v>
      </c>
      <c r="W33" s="201">
        <f>'Day25'!Q20</f>
        <v>0</v>
      </c>
      <c r="X33" s="201">
        <f t="shared" si="3"/>
        <v>0</v>
      </c>
      <c r="Y33" s="201">
        <f>'Day25'!R20</f>
        <v>0.04</v>
      </c>
      <c r="Z33" s="202">
        <f>'Day25'!D20</f>
        <v>5.75</v>
      </c>
      <c r="AA33" s="202">
        <f>'Day25'!C20</f>
        <v>105.50126032852189</v>
      </c>
      <c r="AB33" s="202">
        <f>'Day25'!T20</f>
        <v>23</v>
      </c>
      <c r="AC33" s="203">
        <f>'Day25'!S20</f>
        <v>160</v>
      </c>
      <c r="AD33" s="204">
        <f>'Day25'!W20</f>
        <v>28</v>
      </c>
      <c r="AE33" s="253"/>
      <c r="AF33" s="254"/>
      <c r="AG33" s="91">
        <v>25</v>
      </c>
      <c r="AH33" s="212" t="str">
        <f>'Day25'!Y21</f>
        <v/>
      </c>
      <c r="AI33" s="202" t="str">
        <f>'Day25'!Z21</f>
        <v/>
      </c>
      <c r="AJ33" s="206">
        <f>'Day25'!AB20</f>
        <v>0</v>
      </c>
      <c r="AK33" s="206">
        <f>'Day25'!AB21</f>
        <v>0</v>
      </c>
      <c r="AL33" s="206">
        <f>'Day25'!AB22</f>
        <v>0</v>
      </c>
      <c r="AM33" s="206">
        <f>'Day25'!AB23</f>
        <v>0</v>
      </c>
      <c r="AN33" s="206">
        <f t="shared" si="4"/>
        <v>0</v>
      </c>
      <c r="AO33" s="206">
        <f>'Day25'!AC20</f>
        <v>0</v>
      </c>
      <c r="AP33" s="206">
        <f>'Day25'!AC21</f>
        <v>0</v>
      </c>
      <c r="AQ33" s="206">
        <f>'Day25'!AC22</f>
        <v>0</v>
      </c>
      <c r="AR33" s="206">
        <f>'Day25'!AC23</f>
        <v>0</v>
      </c>
      <c r="AS33" s="206">
        <f t="shared" si="5"/>
        <v>0</v>
      </c>
      <c r="AT33" s="206">
        <f>'Day25'!AD20</f>
        <v>0</v>
      </c>
      <c r="AU33" s="206">
        <f>'Day25'!AD21</f>
        <v>0</v>
      </c>
      <c r="AV33" s="206">
        <f>'Day25'!AD22</f>
        <v>0</v>
      </c>
      <c r="AW33" s="206">
        <f>'Day25'!AD23</f>
        <v>0</v>
      </c>
      <c r="AX33" s="206">
        <f t="shared" si="6"/>
        <v>0</v>
      </c>
      <c r="AY33" s="213">
        <f>'Day25'!S23</f>
        <v>28.77</v>
      </c>
      <c r="AZ33" s="213">
        <f>'Day25'!T23</f>
        <v>28.68</v>
      </c>
      <c r="BA33" s="213">
        <f>'Day25'!U23</f>
        <v>28.734999999999999</v>
      </c>
      <c r="BB33" s="202">
        <f>'Day25'!V24</f>
        <v>4</v>
      </c>
      <c r="BC33" s="213">
        <f>'Day25'!W24</f>
        <v>8.9999999999999858E-2</v>
      </c>
      <c r="BD33" s="214">
        <f>'Day25'!X24</f>
        <v>7.5</v>
      </c>
      <c r="BE33" s="200">
        <f>IF('Day25'!M20="","",'Day25'!M20)</f>
        <v>-22</v>
      </c>
      <c r="BF33" s="215"/>
      <c r="BG33" s="247"/>
    </row>
    <row r="34" spans="1:59" ht="12.75" customHeight="1" x14ac:dyDescent="0.2">
      <c r="A34" s="247"/>
      <c r="B34" s="91">
        <v>26</v>
      </c>
      <c r="C34" s="199">
        <f>'Day26'!E20</f>
        <v>-0.9</v>
      </c>
      <c r="D34" s="200">
        <f>'Day26'!G20</f>
        <v>-8.1</v>
      </c>
      <c r="E34" s="200">
        <f>'Day26'!H20</f>
        <v>-3.3000000000000003</v>
      </c>
      <c r="F34" s="206">
        <f>'Day26'!J20</f>
        <v>0</v>
      </c>
      <c r="G34" s="206">
        <f>'Day26'!J21</f>
        <v>0</v>
      </c>
      <c r="H34" s="206">
        <f>'Day26'!J22</f>
        <v>0</v>
      </c>
      <c r="I34" s="206">
        <f>'Day26'!J23</f>
        <v>0</v>
      </c>
      <c r="J34" s="206">
        <f t="shared" si="0"/>
        <v>0</v>
      </c>
      <c r="K34" s="206">
        <f>'Day26'!K20</f>
        <v>0</v>
      </c>
      <c r="L34" s="206">
        <f>'Day26'!K21</f>
        <v>0</v>
      </c>
      <c r="M34" s="206">
        <f>'Day26'!K22</f>
        <v>0</v>
      </c>
      <c r="N34" s="206">
        <f>'Day26'!K23</f>
        <v>0</v>
      </c>
      <c r="O34" s="206">
        <f t="shared" si="1"/>
        <v>0</v>
      </c>
      <c r="P34" s="206">
        <f>'Day26'!L20</f>
        <v>0</v>
      </c>
      <c r="Q34" s="206">
        <f>'Day26'!L21</f>
        <v>0</v>
      </c>
      <c r="R34" s="206">
        <f>'Day26'!L22</f>
        <v>0</v>
      </c>
      <c r="S34" s="206">
        <f>'Day26'!L23</f>
        <v>0</v>
      </c>
      <c r="T34" s="206">
        <f t="shared" si="2"/>
        <v>0</v>
      </c>
      <c r="U34" s="201">
        <f>'Day26'!O20</f>
        <v>0</v>
      </c>
      <c r="V34" s="201">
        <f>'Day26'!P20</f>
        <v>0</v>
      </c>
      <c r="W34" s="201">
        <f>'Day26'!Q20</f>
        <v>0</v>
      </c>
      <c r="X34" s="201">
        <f t="shared" si="3"/>
        <v>0</v>
      </c>
      <c r="Y34" s="201">
        <f>'Day26'!R20</f>
        <v>0</v>
      </c>
      <c r="Z34" s="202">
        <f>'Day26'!D20</f>
        <v>9.75</v>
      </c>
      <c r="AA34" s="202">
        <f>'Day26'!C20</f>
        <v>71.933074996829333</v>
      </c>
      <c r="AB34" s="202">
        <f>'Day26'!T20</f>
        <v>17</v>
      </c>
      <c r="AC34" s="203">
        <f>'Day26'!S20</f>
        <v>70</v>
      </c>
      <c r="AD34" s="204">
        <f>'Day26'!W20</f>
        <v>20</v>
      </c>
      <c r="AE34" s="253"/>
      <c r="AF34" s="254"/>
      <c r="AG34" s="91">
        <v>26</v>
      </c>
      <c r="AH34" s="212" t="str">
        <f>'Day26'!Y21</f>
        <v/>
      </c>
      <c r="AI34" s="202" t="str">
        <f>'Day26'!Z21</f>
        <v/>
      </c>
      <c r="AJ34" s="206">
        <f>'Day26'!AB20</f>
        <v>0</v>
      </c>
      <c r="AK34" s="206">
        <f>'Day26'!AB21</f>
        <v>0</v>
      </c>
      <c r="AL34" s="206">
        <f>'Day26'!AB22</f>
        <v>0</v>
      </c>
      <c r="AM34" s="206">
        <f>'Day26'!AB23</f>
        <v>0</v>
      </c>
      <c r="AN34" s="206">
        <f t="shared" si="4"/>
        <v>0</v>
      </c>
      <c r="AO34" s="206">
        <f>'Day26'!AC20</f>
        <v>0</v>
      </c>
      <c r="AP34" s="206">
        <f>'Day26'!AC21</f>
        <v>0</v>
      </c>
      <c r="AQ34" s="206">
        <f>'Day26'!AC22</f>
        <v>0</v>
      </c>
      <c r="AR34" s="206">
        <f>'Day26'!AC23</f>
        <v>0</v>
      </c>
      <c r="AS34" s="206">
        <f t="shared" si="5"/>
        <v>0</v>
      </c>
      <c r="AT34" s="206">
        <f>'Day26'!AD20</f>
        <v>0</v>
      </c>
      <c r="AU34" s="206">
        <f>'Day26'!AD21</f>
        <v>0</v>
      </c>
      <c r="AV34" s="206">
        <f>'Day26'!AD22</f>
        <v>0</v>
      </c>
      <c r="AW34" s="206">
        <f>'Day26'!AD23</f>
        <v>0</v>
      </c>
      <c r="AX34" s="206">
        <f t="shared" si="6"/>
        <v>0</v>
      </c>
      <c r="AY34" s="213">
        <f>'Day26'!S23</f>
        <v>28.72</v>
      </c>
      <c r="AZ34" s="213">
        <f>'Day26'!T23</f>
        <v>28.6</v>
      </c>
      <c r="BA34" s="213">
        <f>'Day26'!U23</f>
        <v>28.637499999999999</v>
      </c>
      <c r="BB34" s="202">
        <f>'Day26'!V24</f>
        <v>4</v>
      </c>
      <c r="BC34" s="213">
        <f>'Day26'!W24</f>
        <v>0.11999999999999744</v>
      </c>
      <c r="BD34" s="214">
        <f>'Day26'!X24</f>
        <v>7.1999999999999993</v>
      </c>
      <c r="BE34" s="200">
        <f>IF('Day26'!M20="","",'Day26'!M20)</f>
        <v>-17</v>
      </c>
      <c r="BF34" s="215"/>
      <c r="BG34" s="247"/>
    </row>
    <row r="35" spans="1:59" ht="12.75" customHeight="1" x14ac:dyDescent="0.2">
      <c r="A35" s="247"/>
      <c r="B35" s="91">
        <v>27</v>
      </c>
      <c r="C35" s="199">
        <f>'Day27'!E20</f>
        <v>-4.5</v>
      </c>
      <c r="D35" s="200">
        <f>'Day27'!G20</f>
        <v>-8.5</v>
      </c>
      <c r="E35" s="200">
        <f>'Day27'!H20</f>
        <v>-5.833333333333333</v>
      </c>
      <c r="F35" s="206">
        <f>'Day27'!J20</f>
        <v>0</v>
      </c>
      <c r="G35" s="206">
        <f>'Day27'!J21</f>
        <v>0</v>
      </c>
      <c r="H35" s="206">
        <f>'Day27'!J22</f>
        <v>0</v>
      </c>
      <c r="I35" s="206">
        <f>'Day27'!J23</f>
        <v>0</v>
      </c>
      <c r="J35" s="206">
        <f t="shared" si="0"/>
        <v>0</v>
      </c>
      <c r="K35" s="206">
        <f>'Day27'!K20</f>
        <v>0</v>
      </c>
      <c r="L35" s="206">
        <f>'Day27'!K21</f>
        <v>0</v>
      </c>
      <c r="M35" s="206">
        <f>'Day27'!K22</f>
        <v>0</v>
      </c>
      <c r="N35" s="206">
        <f>'Day27'!K23</f>
        <v>0</v>
      </c>
      <c r="O35" s="206">
        <f t="shared" si="1"/>
        <v>0</v>
      </c>
      <c r="P35" s="206">
        <f>'Day27'!L20</f>
        <v>0</v>
      </c>
      <c r="Q35" s="206">
        <f>'Day27'!L21</f>
        <v>0</v>
      </c>
      <c r="R35" s="206">
        <f>'Day27'!L22</f>
        <v>0</v>
      </c>
      <c r="S35" s="206">
        <f>'Day27'!L23</f>
        <v>0</v>
      </c>
      <c r="T35" s="206">
        <f t="shared" si="2"/>
        <v>0</v>
      </c>
      <c r="U35" s="201">
        <f>'Day27'!O20</f>
        <v>0</v>
      </c>
      <c r="V35" s="201">
        <f>'Day27'!P20</f>
        <v>0</v>
      </c>
      <c r="W35" s="201">
        <f>'Day27'!Q20</f>
        <v>0</v>
      </c>
      <c r="X35" s="201">
        <f t="shared" si="3"/>
        <v>0</v>
      </c>
      <c r="Y35" s="201">
        <f>'Day27'!R20</f>
        <v>0</v>
      </c>
      <c r="Z35" s="202">
        <f>'Day27'!D20</f>
        <v>9.75</v>
      </c>
      <c r="AA35" s="202">
        <f>'Day27'!C20</f>
        <v>103.43791534290027</v>
      </c>
      <c r="AB35" s="202">
        <f>'Day27'!T20</f>
        <v>19</v>
      </c>
      <c r="AC35" s="203">
        <f>'Day27'!S20</f>
        <v>140</v>
      </c>
      <c r="AD35" s="204">
        <f>'Day27'!W20</f>
        <v>27</v>
      </c>
      <c r="AE35" s="253"/>
      <c r="AF35" s="254"/>
      <c r="AG35" s="91">
        <v>27</v>
      </c>
      <c r="AH35" s="212" t="str">
        <f>'Day27'!Y21</f>
        <v/>
      </c>
      <c r="AI35" s="202" t="str">
        <f>'Day27'!Z21</f>
        <v/>
      </c>
      <c r="AJ35" s="206">
        <f>'Day27'!AB20</f>
        <v>0</v>
      </c>
      <c r="AK35" s="206">
        <f>'Day27'!AB21</f>
        <v>0</v>
      </c>
      <c r="AL35" s="206">
        <f>'Day27'!AB22</f>
        <v>0</v>
      </c>
      <c r="AM35" s="206">
        <f>'Day27'!AB23</f>
        <v>0</v>
      </c>
      <c r="AN35" s="206">
        <f t="shared" si="4"/>
        <v>0</v>
      </c>
      <c r="AO35" s="206">
        <f>'Day27'!AC20</f>
        <v>0</v>
      </c>
      <c r="AP35" s="206">
        <f>'Day27'!AC21</f>
        <v>0</v>
      </c>
      <c r="AQ35" s="206">
        <f>'Day27'!AC22</f>
        <v>0</v>
      </c>
      <c r="AR35" s="206">
        <f>'Day27'!AC23</f>
        <v>0</v>
      </c>
      <c r="AS35" s="206">
        <f t="shared" si="5"/>
        <v>0</v>
      </c>
      <c r="AT35" s="206">
        <f>'Day27'!AD20</f>
        <v>0</v>
      </c>
      <c r="AU35" s="206">
        <f>'Day27'!AD21</f>
        <v>0</v>
      </c>
      <c r="AV35" s="206">
        <f>'Day27'!AD22</f>
        <v>0</v>
      </c>
      <c r="AW35" s="206">
        <f>'Day27'!AD23</f>
        <v>0</v>
      </c>
      <c r="AX35" s="206">
        <f t="shared" si="6"/>
        <v>0</v>
      </c>
      <c r="AY35" s="213">
        <f>'Day27'!S23</f>
        <v>28.93</v>
      </c>
      <c r="AZ35" s="213">
        <f>'Day27'!T23</f>
        <v>28.79</v>
      </c>
      <c r="BA35" s="213">
        <f>'Day27'!U23</f>
        <v>28.865000000000002</v>
      </c>
      <c r="BB35" s="202">
        <f>'Day27'!V24</f>
        <v>4</v>
      </c>
      <c r="BC35" s="213">
        <f>'Day27'!W24</f>
        <v>0.14000000000000057</v>
      </c>
      <c r="BD35" s="214">
        <f>'Day27'!X24</f>
        <v>4</v>
      </c>
      <c r="BE35" s="200" t="str">
        <f>IF('Day27'!M20="","",'Day27'!M20)</f>
        <v/>
      </c>
      <c r="BF35" s="215"/>
      <c r="BG35" s="247"/>
    </row>
    <row r="36" spans="1:59" ht="12.75" customHeight="1" x14ac:dyDescent="0.2">
      <c r="A36" s="247"/>
      <c r="B36" s="91">
        <v>28</v>
      </c>
      <c r="C36" s="199">
        <f>'Day28'!E20</f>
        <v>-3.6</v>
      </c>
      <c r="D36" s="200">
        <f>'Day28'!G20</f>
        <v>-7.4</v>
      </c>
      <c r="E36" s="200">
        <f>'Day28'!H20</f>
        <v>-4.8666666666666671</v>
      </c>
      <c r="F36" s="206">
        <f>'Day28'!J20</f>
        <v>0</v>
      </c>
      <c r="G36" s="206">
        <f>'Day28'!J21</f>
        <v>0</v>
      </c>
      <c r="H36" s="206">
        <f>'Day28'!J22</f>
        <v>0</v>
      </c>
      <c r="I36" s="206">
        <f>'Day28'!J23</f>
        <v>0</v>
      </c>
      <c r="J36" s="206">
        <f t="shared" si="0"/>
        <v>0</v>
      </c>
      <c r="K36" s="206">
        <f>'Day28'!K20</f>
        <v>0</v>
      </c>
      <c r="L36" s="206">
        <f>'Day28'!K21</f>
        <v>0</v>
      </c>
      <c r="M36" s="206">
        <f>'Day28'!K22</f>
        <v>0</v>
      </c>
      <c r="N36" s="206">
        <f>'Day28'!K23</f>
        <v>0</v>
      </c>
      <c r="O36" s="206">
        <f t="shared" si="1"/>
        <v>0</v>
      </c>
      <c r="P36" s="206">
        <f>'Day28'!L20</f>
        <v>0</v>
      </c>
      <c r="Q36" s="206">
        <f>'Day28'!L21</f>
        <v>0</v>
      </c>
      <c r="R36" s="206">
        <f>'Day28'!L22</f>
        <v>0</v>
      </c>
      <c r="S36" s="206">
        <f>'Day28'!L23</f>
        <v>0</v>
      </c>
      <c r="T36" s="206">
        <f t="shared" si="2"/>
        <v>0</v>
      </c>
      <c r="U36" s="201">
        <f>'Day28'!O20</f>
        <v>0</v>
      </c>
      <c r="V36" s="201">
        <f>'Day28'!P20</f>
        <v>0</v>
      </c>
      <c r="W36" s="201">
        <f>'Day28'!Q20</f>
        <v>0</v>
      </c>
      <c r="X36" s="201">
        <f t="shared" si="3"/>
        <v>0</v>
      </c>
      <c r="Y36" s="201">
        <f>'Day28'!R20</f>
        <v>0.02</v>
      </c>
      <c r="Z36" s="202">
        <f>'Day28'!D20</f>
        <v>6.75</v>
      </c>
      <c r="AA36" s="202">
        <f>'Day28'!C20</f>
        <v>37.528807709151515</v>
      </c>
      <c r="AB36" s="202">
        <f>'Day28'!T20</f>
        <v>12</v>
      </c>
      <c r="AC36" s="203">
        <f>'Day28'!S20</f>
        <v>70</v>
      </c>
      <c r="AD36" s="204" t="str">
        <f>'Day28'!W20</f>
        <v/>
      </c>
      <c r="AE36" s="253"/>
      <c r="AF36" s="254"/>
      <c r="AG36" s="91">
        <v>28</v>
      </c>
      <c r="AH36" s="212" t="str">
        <f>'Day28'!Y21</f>
        <v/>
      </c>
      <c r="AI36" s="202" t="str">
        <f>'Day28'!Z21</f>
        <v/>
      </c>
      <c r="AJ36" s="206">
        <f>'Day28'!AB20</f>
        <v>0</v>
      </c>
      <c r="AK36" s="206">
        <f>'Day28'!AB21</f>
        <v>0</v>
      </c>
      <c r="AL36" s="206">
        <f>'Day28'!AB22</f>
        <v>0</v>
      </c>
      <c r="AM36" s="206">
        <f>'Day28'!AB23</f>
        <v>0</v>
      </c>
      <c r="AN36" s="206">
        <f t="shared" si="4"/>
        <v>0</v>
      </c>
      <c r="AO36" s="206">
        <f>'Day28'!AC20</f>
        <v>0</v>
      </c>
      <c r="AP36" s="206">
        <f>'Day28'!AC21</f>
        <v>0</v>
      </c>
      <c r="AQ36" s="206">
        <f>'Day28'!AC22</f>
        <v>0</v>
      </c>
      <c r="AR36" s="206">
        <f>'Day28'!AC23</f>
        <v>0</v>
      </c>
      <c r="AS36" s="206">
        <f t="shared" si="5"/>
        <v>0</v>
      </c>
      <c r="AT36" s="206">
        <f>'Day28'!AD20</f>
        <v>0</v>
      </c>
      <c r="AU36" s="206">
        <f>'Day28'!AD21</f>
        <v>0</v>
      </c>
      <c r="AV36" s="206">
        <f>'Day28'!AD22</f>
        <v>0</v>
      </c>
      <c r="AW36" s="206">
        <f>'Day28'!AD23</f>
        <v>0</v>
      </c>
      <c r="AX36" s="206">
        <f t="shared" si="6"/>
        <v>0</v>
      </c>
      <c r="AY36" s="213">
        <f>'Day28'!S23</f>
        <v>29.03</v>
      </c>
      <c r="AZ36" s="213">
        <f>'Day28'!T23</f>
        <v>28.97</v>
      </c>
      <c r="BA36" s="213">
        <f>'Day28'!U23</f>
        <v>29.009999999999998</v>
      </c>
      <c r="BB36" s="202">
        <f>'Day28'!V24</f>
        <v>4</v>
      </c>
      <c r="BC36" s="213">
        <f>'Day28'!W24</f>
        <v>6.0000000000002274E-2</v>
      </c>
      <c r="BD36" s="214">
        <f>'Day28'!X24</f>
        <v>3.8000000000000003</v>
      </c>
      <c r="BE36" s="200">
        <f>IF('Day28'!M20="","",'Day28'!M20)</f>
        <v>-17</v>
      </c>
      <c r="BF36" s="215"/>
      <c r="BG36" s="247"/>
    </row>
    <row r="37" spans="1:59" ht="12.75" customHeight="1" x14ac:dyDescent="0.2">
      <c r="A37" s="247"/>
      <c r="B37" s="91">
        <v>29</v>
      </c>
      <c r="C37" s="199">
        <f>'Day29'!E20</f>
        <v>-1.5</v>
      </c>
      <c r="D37" s="200">
        <f>'Day29'!G20</f>
        <v>-6.1</v>
      </c>
      <c r="E37" s="200">
        <f>'Day29'!H20</f>
        <v>-3.0333333333333332</v>
      </c>
      <c r="F37" s="206">
        <f>'Day29'!J20</f>
        <v>0</v>
      </c>
      <c r="G37" s="206">
        <f>'Day29'!J21</f>
        <v>0</v>
      </c>
      <c r="H37" s="206">
        <f>'Day29'!J22</f>
        <v>0</v>
      </c>
      <c r="I37" s="206">
        <f>'Day29'!J23</f>
        <v>0</v>
      </c>
      <c r="J37" s="206">
        <f t="shared" si="0"/>
        <v>0</v>
      </c>
      <c r="K37" s="206">
        <f>'Day29'!K20</f>
        <v>0</v>
      </c>
      <c r="L37" s="206">
        <f>'Day29'!K21</f>
        <v>0</v>
      </c>
      <c r="M37" s="206">
        <f>'Day29'!K22</f>
        <v>0</v>
      </c>
      <c r="N37" s="206">
        <f>'Day29'!K23</f>
        <v>0</v>
      </c>
      <c r="O37" s="206">
        <f t="shared" si="1"/>
        <v>0</v>
      </c>
      <c r="P37" s="206">
        <f>'Day29'!L20</f>
        <v>0</v>
      </c>
      <c r="Q37" s="206">
        <f>'Day29'!L21</f>
        <v>0</v>
      </c>
      <c r="R37" s="206">
        <f>'Day29'!L22</f>
        <v>0</v>
      </c>
      <c r="S37" s="206">
        <f>'Day29'!L23</f>
        <v>0</v>
      </c>
      <c r="T37" s="206">
        <f t="shared" si="2"/>
        <v>0</v>
      </c>
      <c r="U37" s="201">
        <f>'Day29'!O20</f>
        <v>0</v>
      </c>
      <c r="V37" s="201">
        <f>'Day29'!P20</f>
        <v>0</v>
      </c>
      <c r="W37" s="201">
        <f>'Day29'!Q20</f>
        <v>0</v>
      </c>
      <c r="X37" s="201">
        <f t="shared" si="3"/>
        <v>0</v>
      </c>
      <c r="Y37" s="201">
        <f>'Day29'!R20</f>
        <v>0</v>
      </c>
      <c r="Z37" s="202">
        <f>'Day29'!D20</f>
        <v>8.75</v>
      </c>
      <c r="AA37" s="202">
        <f>'Day29'!C20</f>
        <v>86.881961970508911</v>
      </c>
      <c r="AB37" s="202">
        <f>'Day29'!T20</f>
        <v>24</v>
      </c>
      <c r="AC37" s="203">
        <f>'Day29'!S20</f>
        <v>170</v>
      </c>
      <c r="AD37" s="204">
        <f>'Day29'!W20</f>
        <v>28</v>
      </c>
      <c r="AE37" s="253"/>
      <c r="AF37" s="254"/>
      <c r="AG37" s="91">
        <v>29</v>
      </c>
      <c r="AH37" s="212" t="str">
        <f>'Day29'!Y21</f>
        <v/>
      </c>
      <c r="AI37" s="202" t="str">
        <f>'Day29'!Z21</f>
        <v/>
      </c>
      <c r="AJ37" s="206">
        <f>'Day29'!AB20</f>
        <v>0</v>
      </c>
      <c r="AK37" s="206">
        <f>'Day29'!AB21</f>
        <v>0</v>
      </c>
      <c r="AL37" s="206">
        <f>'Day29'!AB22</f>
        <v>0</v>
      </c>
      <c r="AM37" s="206">
        <f>'Day29'!AB23</f>
        <v>0</v>
      </c>
      <c r="AN37" s="206">
        <f t="shared" si="4"/>
        <v>0</v>
      </c>
      <c r="AO37" s="206">
        <f>'Day29'!AC20</f>
        <v>0</v>
      </c>
      <c r="AP37" s="206">
        <f>'Day29'!AC21</f>
        <v>0</v>
      </c>
      <c r="AQ37" s="206">
        <f>'Day29'!AC22</f>
        <v>0</v>
      </c>
      <c r="AR37" s="206">
        <f>'Day29'!AC23</f>
        <v>0</v>
      </c>
      <c r="AS37" s="206">
        <f t="shared" si="5"/>
        <v>0</v>
      </c>
      <c r="AT37" s="206">
        <f>'Day29'!AD20</f>
        <v>0</v>
      </c>
      <c r="AU37" s="206">
        <f>'Day29'!AD21</f>
        <v>0</v>
      </c>
      <c r="AV37" s="206">
        <f>'Day29'!AD22</f>
        <v>0</v>
      </c>
      <c r="AW37" s="206">
        <f>'Day29'!AD23</f>
        <v>0</v>
      </c>
      <c r="AX37" s="206">
        <f t="shared" si="6"/>
        <v>0</v>
      </c>
      <c r="AY37" s="213">
        <f>'Day29'!S23</f>
        <v>29.09</v>
      </c>
      <c r="AZ37" s="213">
        <f>'Day29'!T23</f>
        <v>29</v>
      </c>
      <c r="BA37" s="213">
        <f>'Day29'!U23</f>
        <v>29.03</v>
      </c>
      <c r="BB37" s="202">
        <f>'Day29'!V24</f>
        <v>4</v>
      </c>
      <c r="BC37" s="213">
        <f>'Day29'!W24</f>
        <v>8.9999999999999858E-2</v>
      </c>
      <c r="BD37" s="214">
        <f>'Day29'!X24</f>
        <v>4.5999999999999996</v>
      </c>
      <c r="BE37" s="200">
        <f>IF('Day29'!M20="","",'Day29'!M20)</f>
        <v>-15</v>
      </c>
      <c r="BF37" s="215"/>
      <c r="BG37" s="247"/>
    </row>
    <row r="38" spans="1:59" ht="12.75" customHeight="1" thickBot="1" x14ac:dyDescent="0.25">
      <c r="A38" s="247"/>
      <c r="B38" s="91">
        <v>30</v>
      </c>
      <c r="C38" s="199">
        <f>'Day30'!E20</f>
        <v>-1.9</v>
      </c>
      <c r="D38" s="200">
        <f>'Day30'!G20</f>
        <v>-7.3</v>
      </c>
      <c r="E38" s="200">
        <f>'Day30'!H20</f>
        <v>-3.6999999999999997</v>
      </c>
      <c r="F38" s="206">
        <f>'Day30'!J20</f>
        <v>0</v>
      </c>
      <c r="G38" s="206">
        <f>'Day30'!J21</f>
        <v>0</v>
      </c>
      <c r="H38" s="206">
        <f>'Day30'!J22</f>
        <v>0</v>
      </c>
      <c r="I38" s="206">
        <f>'Day30'!J23</f>
        <v>0</v>
      </c>
      <c r="J38" s="206">
        <f t="shared" si="0"/>
        <v>0</v>
      </c>
      <c r="K38" s="206">
        <f>'Day30'!K20</f>
        <v>0</v>
      </c>
      <c r="L38" s="206">
        <f>'Day30'!K21</f>
        <v>0</v>
      </c>
      <c r="M38" s="206">
        <f>'Day30'!K22</f>
        <v>0</v>
      </c>
      <c r="N38" s="206">
        <f>'Day30'!K23</f>
        <v>0</v>
      </c>
      <c r="O38" s="206">
        <f t="shared" si="1"/>
        <v>0</v>
      </c>
      <c r="P38" s="206">
        <f>'Day30'!L20</f>
        <v>0</v>
      </c>
      <c r="Q38" s="206">
        <f>'Day30'!L21</f>
        <v>0</v>
      </c>
      <c r="R38" s="206">
        <f>'Day30'!L22</f>
        <v>0</v>
      </c>
      <c r="S38" s="206">
        <f>'Day30'!L23</f>
        <v>0</v>
      </c>
      <c r="T38" s="206">
        <f t="shared" si="2"/>
        <v>0</v>
      </c>
      <c r="U38" s="201">
        <f>'Day30'!O20</f>
        <v>0</v>
      </c>
      <c r="V38" s="201">
        <f>'Day30'!P20</f>
        <v>0</v>
      </c>
      <c r="W38" s="201">
        <f>'Day30'!Q20</f>
        <v>0</v>
      </c>
      <c r="X38" s="201">
        <f t="shared" si="3"/>
        <v>0</v>
      </c>
      <c r="Y38" s="201">
        <f>'Day30'!R20</f>
        <v>0</v>
      </c>
      <c r="Z38" s="202">
        <f>'Day30'!D20</f>
        <v>6</v>
      </c>
      <c r="AA38" s="202">
        <f>'Day30'!C20</f>
        <v>54.999999999999993</v>
      </c>
      <c r="AB38" s="202">
        <f>'Day30'!T20</f>
        <v>20</v>
      </c>
      <c r="AC38" s="203">
        <f>'Day30'!S20</f>
        <v>140</v>
      </c>
      <c r="AD38" s="204">
        <f>'Day30'!W20</f>
        <v>31</v>
      </c>
      <c r="AE38" s="253"/>
      <c r="AF38" s="254"/>
      <c r="AG38" s="91">
        <v>30</v>
      </c>
      <c r="AH38" s="212" t="str">
        <f>'Day30'!Y21</f>
        <v/>
      </c>
      <c r="AI38" s="202" t="str">
        <f>'Day30'!Z21</f>
        <v/>
      </c>
      <c r="AJ38" s="206">
        <f>'Day30'!AB20</f>
        <v>0</v>
      </c>
      <c r="AK38" s="206">
        <f>'Day30'!AB21</f>
        <v>0</v>
      </c>
      <c r="AL38" s="206">
        <f>'Day30'!AB22</f>
        <v>0</v>
      </c>
      <c r="AM38" s="206">
        <f>'Day30'!AB23</f>
        <v>0</v>
      </c>
      <c r="AN38" s="206">
        <f t="shared" si="4"/>
        <v>0</v>
      </c>
      <c r="AO38" s="206">
        <f>'Day30'!AC20</f>
        <v>0</v>
      </c>
      <c r="AP38" s="206">
        <f>'Day30'!AC21</f>
        <v>0</v>
      </c>
      <c r="AQ38" s="206">
        <f>'Day30'!AC22</f>
        <v>0</v>
      </c>
      <c r="AR38" s="206">
        <f>'Day30'!AC23</f>
        <v>0</v>
      </c>
      <c r="AS38" s="206">
        <f t="shared" si="5"/>
        <v>0</v>
      </c>
      <c r="AT38" s="206">
        <f>'Day30'!AD20</f>
        <v>0</v>
      </c>
      <c r="AU38" s="206">
        <f>'Day30'!AD21</f>
        <v>0</v>
      </c>
      <c r="AV38" s="206">
        <f>'Day30'!AD22</f>
        <v>0</v>
      </c>
      <c r="AW38" s="206">
        <f>'Day30'!AD23</f>
        <v>0</v>
      </c>
      <c r="AX38" s="206">
        <f t="shared" si="6"/>
        <v>0</v>
      </c>
      <c r="AY38" s="213">
        <f>'Day30'!S23</f>
        <v>29.14</v>
      </c>
      <c r="AZ38" s="213">
        <f>'Day30'!T23</f>
        <v>29.12</v>
      </c>
      <c r="BA38" s="213">
        <f>'Day30'!U23</f>
        <v>29.135000000000002</v>
      </c>
      <c r="BB38" s="202">
        <f>'Day30'!V24</f>
        <v>3</v>
      </c>
      <c r="BC38" s="213">
        <f>'Day30'!W24</f>
        <v>1.9999999999999574E-2</v>
      </c>
      <c r="BD38" s="214">
        <f>'Day30'!X24</f>
        <v>5.4</v>
      </c>
      <c r="BE38" s="200">
        <f>IF('Day30'!M20="","",'Day30'!M20)</f>
        <v>-18</v>
      </c>
      <c r="BF38" s="215"/>
      <c r="BG38" s="247"/>
    </row>
    <row r="39" spans="1:59" ht="12.75" customHeight="1" thickBot="1" x14ac:dyDescent="0.25">
      <c r="A39" s="248"/>
      <c r="B39" s="257"/>
      <c r="C39" s="258"/>
      <c r="D39" s="258"/>
      <c r="E39" s="258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60"/>
      <c r="S39" s="260"/>
      <c r="T39" s="260"/>
      <c r="U39" s="260"/>
      <c r="V39" s="260"/>
      <c r="W39" s="261"/>
      <c r="X39" s="261"/>
      <c r="Y39" s="262"/>
      <c r="Z39" s="261"/>
      <c r="AA39" s="261"/>
      <c r="AB39" s="263"/>
      <c r="AC39" s="261"/>
      <c r="AD39" s="264"/>
      <c r="AE39" s="255"/>
      <c r="AF39" s="256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7"/>
      <c r="AS39" s="267"/>
      <c r="AT39" s="267"/>
      <c r="AU39" s="261"/>
      <c r="AV39" s="268"/>
      <c r="AW39" s="261"/>
      <c r="AX39" s="261"/>
      <c r="AY39" s="258"/>
      <c r="AZ39" s="269"/>
      <c r="BA39" s="248"/>
      <c r="BB39" s="247"/>
      <c r="BC39" s="247"/>
      <c r="BD39" s="247"/>
      <c r="BE39" s="247"/>
      <c r="BF39" s="247"/>
      <c r="BG39" s="247"/>
    </row>
    <row r="40" spans="1:59" ht="12.75" customHeight="1" thickBot="1" x14ac:dyDescent="0.25">
      <c r="A40" s="247"/>
      <c r="B40" s="32"/>
      <c r="C40" s="33"/>
      <c r="D40" s="33"/>
      <c r="E40" s="33"/>
      <c r="F40" s="78"/>
      <c r="G40" s="78"/>
      <c r="H40" s="78"/>
      <c r="I40" s="103"/>
      <c r="J40" s="103"/>
      <c r="K40" s="103"/>
      <c r="L40" s="103"/>
      <c r="M40" s="103"/>
      <c r="N40" s="103"/>
      <c r="O40" s="103"/>
      <c r="P40" s="103"/>
      <c r="Q40" s="78"/>
      <c r="R40" s="80"/>
      <c r="S40" s="80"/>
      <c r="T40" s="80"/>
      <c r="U40" s="80"/>
      <c r="V40" s="80"/>
      <c r="W40" s="33"/>
      <c r="X40" s="33"/>
      <c r="Y40" s="33"/>
      <c r="Z40" s="33"/>
      <c r="AA40" s="33"/>
      <c r="AB40" s="33"/>
      <c r="AC40" s="33"/>
      <c r="AD40" s="81"/>
      <c r="AE40" s="248"/>
      <c r="AF40" s="247"/>
      <c r="AG40" s="32"/>
      <c r="AH40" s="33"/>
      <c r="AI40" s="92"/>
      <c r="AJ40" s="92"/>
      <c r="AK40" s="92"/>
      <c r="AL40" s="92"/>
      <c r="AM40" s="118"/>
      <c r="AN40" s="92"/>
      <c r="AO40" s="110"/>
      <c r="AP40" s="110"/>
      <c r="AQ40" s="110"/>
      <c r="AR40" s="110"/>
      <c r="AS40" s="110"/>
      <c r="AT40" s="110"/>
      <c r="AU40" s="110"/>
      <c r="AV40" s="110"/>
      <c r="AW40" s="110"/>
      <c r="AX40" s="111"/>
      <c r="AY40" s="93"/>
      <c r="AZ40" s="111"/>
      <c r="BA40" s="111"/>
      <c r="BB40" s="94"/>
      <c r="BC40" s="94"/>
      <c r="BD40" s="94"/>
      <c r="BE40" s="94"/>
      <c r="BF40" s="81"/>
      <c r="BG40" s="247"/>
    </row>
    <row r="41" spans="1:59" ht="12.75" customHeight="1" x14ac:dyDescent="0.2">
      <c r="A41" s="247"/>
      <c r="B41" s="34"/>
      <c r="C41" s="35"/>
      <c r="D41" s="35"/>
      <c r="E41" s="35"/>
      <c r="F41" s="82"/>
      <c r="G41" s="82"/>
      <c r="H41" s="82"/>
      <c r="I41" s="104"/>
      <c r="J41" s="381" t="s">
        <v>131</v>
      </c>
      <c r="K41" s="382"/>
      <c r="L41" s="382"/>
      <c r="M41" s="382"/>
      <c r="N41" s="382"/>
      <c r="O41" s="382"/>
      <c r="P41" s="383"/>
      <c r="Q41" s="82"/>
      <c r="R41" s="124"/>
      <c r="S41" s="124"/>
      <c r="T41" s="124"/>
      <c r="U41" s="124"/>
      <c r="V41" s="124"/>
      <c r="W41" s="123"/>
      <c r="X41" s="123"/>
      <c r="Y41" s="123"/>
      <c r="Z41" s="35"/>
      <c r="AA41" s="35"/>
      <c r="AB41" s="35"/>
      <c r="AC41" s="35"/>
      <c r="AD41" s="72"/>
      <c r="AE41" s="248"/>
      <c r="AF41" s="247"/>
      <c r="AG41" s="34"/>
      <c r="AH41" s="35"/>
      <c r="AI41" s="95"/>
      <c r="AJ41" s="95"/>
      <c r="AK41" s="95"/>
      <c r="AL41" s="95"/>
      <c r="AM41" s="381" t="s">
        <v>131</v>
      </c>
      <c r="AN41" s="382"/>
      <c r="AO41" s="382"/>
      <c r="AP41" s="382"/>
      <c r="AQ41" s="382"/>
      <c r="AR41" s="382"/>
      <c r="AS41" s="383"/>
      <c r="AT41" s="95"/>
      <c r="AU41" s="112"/>
      <c r="AV41" s="112"/>
      <c r="AW41" s="112"/>
      <c r="AX41" s="65"/>
      <c r="AY41" s="69"/>
      <c r="AZ41" s="65"/>
      <c r="BA41" s="65"/>
      <c r="BB41" s="96"/>
      <c r="BC41" s="96"/>
      <c r="BD41" s="96"/>
      <c r="BE41" s="96"/>
      <c r="BF41" s="72"/>
      <c r="BG41" s="247"/>
    </row>
    <row r="42" spans="1:59" ht="12.75" customHeight="1" thickBot="1" x14ac:dyDescent="0.25">
      <c r="A42" s="247"/>
      <c r="B42" s="34"/>
      <c r="C42" s="35"/>
      <c r="D42" s="35"/>
      <c r="E42" s="35"/>
      <c r="F42" s="82"/>
      <c r="G42" s="82"/>
      <c r="H42" s="82"/>
      <c r="I42" s="104"/>
      <c r="J42" s="384"/>
      <c r="K42" s="385"/>
      <c r="L42" s="385"/>
      <c r="M42" s="385"/>
      <c r="N42" s="385"/>
      <c r="O42" s="385"/>
      <c r="P42" s="386"/>
      <c r="Q42" s="82"/>
      <c r="R42" s="124"/>
      <c r="S42" s="124"/>
      <c r="T42" s="124"/>
      <c r="U42" s="124"/>
      <c r="V42" s="84"/>
      <c r="W42" s="35"/>
      <c r="X42" s="35"/>
      <c r="Y42" s="35"/>
      <c r="Z42" s="35"/>
      <c r="AA42" s="35"/>
      <c r="AB42" s="35"/>
      <c r="AC42" s="35"/>
      <c r="AD42" s="72"/>
      <c r="AE42" s="248"/>
      <c r="AF42" s="247"/>
      <c r="AG42" s="34"/>
      <c r="AH42" s="35"/>
      <c r="AI42" s="95"/>
      <c r="AJ42" s="95"/>
      <c r="AK42" s="95"/>
      <c r="AL42" s="95"/>
      <c r="AM42" s="384"/>
      <c r="AN42" s="385"/>
      <c r="AO42" s="385"/>
      <c r="AP42" s="385"/>
      <c r="AQ42" s="385"/>
      <c r="AR42" s="385"/>
      <c r="AS42" s="386"/>
      <c r="AT42" s="95"/>
      <c r="AU42" s="112"/>
      <c r="AV42" s="112"/>
      <c r="AW42" s="112"/>
      <c r="AX42" s="65"/>
      <c r="AY42" s="69"/>
      <c r="AZ42" s="65"/>
      <c r="BA42" s="65"/>
      <c r="BB42" s="96"/>
      <c r="BC42" s="96"/>
      <c r="BD42" s="96"/>
      <c r="BE42" s="96"/>
      <c r="BF42" s="72"/>
      <c r="BG42" s="247"/>
    </row>
    <row r="43" spans="1:59" ht="12.75" customHeight="1" x14ac:dyDescent="0.2">
      <c r="A43" s="247"/>
      <c r="B43" s="34"/>
      <c r="C43" s="57"/>
      <c r="D43" s="57"/>
      <c r="E43" s="12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82"/>
      <c r="R43" s="124"/>
      <c r="S43" s="124"/>
      <c r="T43" s="124"/>
      <c r="U43" s="124"/>
      <c r="V43" s="84"/>
      <c r="W43" s="35"/>
      <c r="X43" s="35"/>
      <c r="Y43" s="35"/>
      <c r="Z43" s="35"/>
      <c r="AA43" s="35"/>
      <c r="AB43" s="35"/>
      <c r="AC43" s="35"/>
      <c r="AD43" s="72"/>
      <c r="AE43" s="248"/>
      <c r="AF43" s="247"/>
      <c r="AG43" s="34"/>
      <c r="AH43" s="35"/>
      <c r="AI43" s="95"/>
      <c r="AJ43" s="95"/>
      <c r="AK43" s="95"/>
      <c r="AL43" s="95"/>
      <c r="AM43" s="95"/>
      <c r="AN43" s="95"/>
      <c r="AO43" s="95"/>
      <c r="AP43" s="95"/>
      <c r="AQ43" s="95"/>
      <c r="AR43" s="84"/>
      <c r="AS43" s="84"/>
      <c r="AT43" s="84"/>
      <c r="AU43" s="69"/>
      <c r="AV43" s="69"/>
      <c r="AW43" s="69"/>
      <c r="AX43" s="35"/>
      <c r="AY43" s="35"/>
      <c r="AZ43" s="35"/>
      <c r="BA43" s="35"/>
      <c r="BB43" s="96"/>
      <c r="BC43" s="96"/>
      <c r="BD43" s="96"/>
      <c r="BE43" s="96"/>
      <c r="BF43" s="72"/>
      <c r="BG43" s="247"/>
    </row>
    <row r="44" spans="1:59" ht="12.75" customHeight="1" x14ac:dyDescent="0.2">
      <c r="A44" s="247"/>
      <c r="B44" s="34"/>
      <c r="C44" s="35"/>
      <c r="D44" s="35"/>
      <c r="E44" s="368" t="s">
        <v>142</v>
      </c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70"/>
      <c r="Q44" s="82"/>
      <c r="R44" s="84"/>
      <c r="S44" s="84"/>
      <c r="T44" s="84"/>
      <c r="U44" s="84"/>
      <c r="V44" s="84"/>
      <c r="W44" s="35"/>
      <c r="X44" s="35"/>
      <c r="Y44" s="35"/>
      <c r="Z44" s="35"/>
      <c r="AA44" s="35"/>
      <c r="AB44" s="35"/>
      <c r="AC44" s="35"/>
      <c r="AD44" s="72"/>
      <c r="AE44" s="248"/>
      <c r="AF44" s="247"/>
      <c r="AG44" s="469" t="s">
        <v>69</v>
      </c>
      <c r="AH44" s="455" t="s">
        <v>144</v>
      </c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7"/>
      <c r="AT44" s="69"/>
      <c r="AU44" s="69"/>
      <c r="AV44" s="69"/>
      <c r="AW44" s="371" t="s">
        <v>86</v>
      </c>
      <c r="AX44" s="482" t="s">
        <v>79</v>
      </c>
      <c r="AY44" s="35"/>
      <c r="AZ44" s="35"/>
      <c r="BA44" s="35"/>
      <c r="BB44" s="96"/>
      <c r="BC44" s="96"/>
      <c r="BD44" s="96"/>
      <c r="BE44" s="96"/>
      <c r="BF44" s="72"/>
      <c r="BG44" s="247"/>
    </row>
    <row r="45" spans="1:59" ht="12.75" customHeight="1" x14ac:dyDescent="0.2">
      <c r="A45" s="247"/>
      <c r="B45" s="449" t="s">
        <v>143</v>
      </c>
      <c r="C45" s="369"/>
      <c r="D45" s="370"/>
      <c r="E45" s="435" t="s">
        <v>136</v>
      </c>
      <c r="F45" s="436"/>
      <c r="G45" s="436"/>
      <c r="H45" s="437"/>
      <c r="I45" s="435" t="s">
        <v>137</v>
      </c>
      <c r="J45" s="436"/>
      <c r="K45" s="436"/>
      <c r="L45" s="437"/>
      <c r="M45" s="435" t="s">
        <v>138</v>
      </c>
      <c r="N45" s="436"/>
      <c r="O45" s="436"/>
      <c r="P45" s="437"/>
      <c r="Q45" s="450" t="s">
        <v>97</v>
      </c>
      <c r="R45" s="451"/>
      <c r="S45" s="451"/>
      <c r="T45" s="452"/>
      <c r="U45" s="371" t="s">
        <v>78</v>
      </c>
      <c r="V45" s="368" t="s">
        <v>98</v>
      </c>
      <c r="W45" s="370"/>
      <c r="X45" s="368" t="s">
        <v>81</v>
      </c>
      <c r="Y45" s="370"/>
      <c r="Z45" s="371" t="s">
        <v>82</v>
      </c>
      <c r="AA45" s="120"/>
      <c r="AB45" s="120"/>
      <c r="AC45" s="120"/>
      <c r="AD45" s="72"/>
      <c r="AE45" s="248"/>
      <c r="AF45" s="247"/>
      <c r="AG45" s="470"/>
      <c r="AH45" s="466" t="s">
        <v>139</v>
      </c>
      <c r="AI45" s="467"/>
      <c r="AJ45" s="467"/>
      <c r="AK45" s="468"/>
      <c r="AL45" s="466" t="s">
        <v>140</v>
      </c>
      <c r="AM45" s="467"/>
      <c r="AN45" s="467"/>
      <c r="AO45" s="468"/>
      <c r="AP45" s="466" t="s">
        <v>141</v>
      </c>
      <c r="AQ45" s="467"/>
      <c r="AR45" s="467"/>
      <c r="AS45" s="468"/>
      <c r="AT45" s="453" t="s">
        <v>91</v>
      </c>
      <c r="AU45" s="454"/>
      <c r="AV45" s="454"/>
      <c r="AW45" s="411"/>
      <c r="AX45" s="483"/>
      <c r="AY45" s="96"/>
      <c r="AZ45" s="35"/>
      <c r="BA45" s="35"/>
      <c r="BB45" s="35"/>
      <c r="BC45" s="137"/>
      <c r="BD45" s="137"/>
      <c r="BE45" s="137"/>
      <c r="BF45" s="72"/>
      <c r="BG45" s="247"/>
    </row>
    <row r="46" spans="1:59" ht="12.75" customHeight="1" x14ac:dyDescent="0.2">
      <c r="A46" s="247"/>
      <c r="B46" s="105" t="s">
        <v>0</v>
      </c>
      <c r="C46" s="26" t="s">
        <v>1</v>
      </c>
      <c r="D46" s="26" t="s">
        <v>2</v>
      </c>
      <c r="E46" s="99" t="s">
        <v>87</v>
      </c>
      <c r="F46" s="99" t="s">
        <v>88</v>
      </c>
      <c r="G46" s="99" t="s">
        <v>89</v>
      </c>
      <c r="H46" s="99" t="s">
        <v>90</v>
      </c>
      <c r="I46" s="99" t="s">
        <v>87</v>
      </c>
      <c r="J46" s="99" t="s">
        <v>88</v>
      </c>
      <c r="K46" s="99" t="s">
        <v>89</v>
      </c>
      <c r="L46" s="99" t="s">
        <v>90</v>
      </c>
      <c r="M46" s="99" t="s">
        <v>87</v>
      </c>
      <c r="N46" s="99" t="s">
        <v>88</v>
      </c>
      <c r="O46" s="99" t="s">
        <v>89</v>
      </c>
      <c r="P46" s="99" t="s">
        <v>90</v>
      </c>
      <c r="Q46" s="100" t="s">
        <v>59</v>
      </c>
      <c r="R46" s="100" t="s">
        <v>60</v>
      </c>
      <c r="S46" s="100" t="s">
        <v>61</v>
      </c>
      <c r="T46" s="101" t="s">
        <v>4</v>
      </c>
      <c r="U46" s="387"/>
      <c r="V46" s="26" t="s">
        <v>65</v>
      </c>
      <c r="W46" s="26" t="s">
        <v>66</v>
      </c>
      <c r="X46" s="26" t="s">
        <v>65</v>
      </c>
      <c r="Y46" s="26" t="s">
        <v>66</v>
      </c>
      <c r="Z46" s="387"/>
      <c r="AA46" s="120"/>
      <c r="AB46" s="120"/>
      <c r="AC46" s="120"/>
      <c r="AD46" s="72"/>
      <c r="AE46" s="248"/>
      <c r="AF46" s="252"/>
      <c r="AG46" s="471"/>
      <c r="AH46" s="99" t="s">
        <v>87</v>
      </c>
      <c r="AI46" s="99" t="s">
        <v>88</v>
      </c>
      <c r="AJ46" s="99" t="s">
        <v>89</v>
      </c>
      <c r="AK46" s="99" t="s">
        <v>90</v>
      </c>
      <c r="AL46" s="99" t="s">
        <v>87</v>
      </c>
      <c r="AM46" s="99" t="s">
        <v>88</v>
      </c>
      <c r="AN46" s="99" t="s">
        <v>89</v>
      </c>
      <c r="AO46" s="99" t="s">
        <v>90</v>
      </c>
      <c r="AP46" s="99" t="s">
        <v>87</v>
      </c>
      <c r="AQ46" s="99" t="s">
        <v>88</v>
      </c>
      <c r="AR46" s="99" t="s">
        <v>89</v>
      </c>
      <c r="AS46" s="99" t="s">
        <v>90</v>
      </c>
      <c r="AT46" s="46" t="s">
        <v>0</v>
      </c>
      <c r="AU46" s="46" t="s">
        <v>1</v>
      </c>
      <c r="AV46" s="46" t="s">
        <v>2</v>
      </c>
      <c r="AW46" s="387"/>
      <c r="AX46" s="484"/>
      <c r="AY46" s="96"/>
      <c r="AZ46" s="35"/>
      <c r="BA46" s="35"/>
      <c r="BB46" s="35"/>
      <c r="BC46" s="137"/>
      <c r="BD46" s="137"/>
      <c r="BE46" s="137"/>
      <c r="BF46" s="72"/>
      <c r="BG46" s="247"/>
    </row>
    <row r="47" spans="1:59" ht="12.75" customHeight="1" x14ac:dyDescent="0.2">
      <c r="A47" s="247"/>
      <c r="B47" s="227">
        <f>IF((COUNT(C9:C38))=0,"",(MAX(C9:C38)))</f>
        <v>-0.9</v>
      </c>
      <c r="C47" s="228">
        <f>IF((COUNT(D9:D38))=0,"",(MIN(D9:D38)))</f>
        <v>-17.5</v>
      </c>
      <c r="D47" s="229">
        <f>IF((COUNT(E9:E38))=0,"",(SUM(E9:E38)/COUNT(E9:E38)))</f>
        <v>-7.4300000000000006</v>
      </c>
      <c r="E47" s="230">
        <f>SUM(F9:F38)</f>
        <v>0</v>
      </c>
      <c r="F47" s="218">
        <f>SUM(G9:G38)</f>
        <v>0</v>
      </c>
      <c r="G47" s="218">
        <f>SUM(H9:H38)</f>
        <v>0</v>
      </c>
      <c r="H47" s="219">
        <f>SUM(I9:I38)</f>
        <v>0</v>
      </c>
      <c r="I47" s="217">
        <f>SUM(K9:K38)</f>
        <v>0</v>
      </c>
      <c r="J47" s="218">
        <f>SUM(L9:L38)</f>
        <v>0</v>
      </c>
      <c r="K47" s="218">
        <f>SUM(M9:M38)</f>
        <v>0</v>
      </c>
      <c r="L47" s="219">
        <f>SUM(N9:N38)</f>
        <v>0</v>
      </c>
      <c r="M47" s="217">
        <f>SUM(P9:P38)</f>
        <v>0</v>
      </c>
      <c r="N47" s="218">
        <f>SUM(Q9:Q38)</f>
        <v>0</v>
      </c>
      <c r="O47" s="218">
        <f>SUM(R9:R38)</f>
        <v>0</v>
      </c>
      <c r="P47" s="219">
        <f>SUM(S9:S38)</f>
        <v>0</v>
      </c>
      <c r="Q47" s="217">
        <f>SUM(U9:U38)</f>
        <v>0</v>
      </c>
      <c r="R47" s="218">
        <f>SUM(V9:V38)</f>
        <v>0</v>
      </c>
      <c r="S47" s="218">
        <f>SUM(W9:W38)</f>
        <v>0</v>
      </c>
      <c r="T47" s="219">
        <f>SUM(Q47:S47)</f>
        <v>0</v>
      </c>
      <c r="U47" s="231">
        <f>SUM(Y9:Y38)</f>
        <v>7.0000000000000007E-2</v>
      </c>
      <c r="V47" s="232" t="e">
        <f>'Winds-Month'!D39</f>
        <v>#REF!</v>
      </c>
      <c r="W47" s="233">
        <f>IF(COUNT(Z9:Z38)=0,"",SUM(Z9:Z38)/COUNT(Z9:Z38))</f>
        <v>8.3833333333333329</v>
      </c>
      <c r="X47" s="234">
        <f>IF(COUNT(AB9:AB38)=0,"",VLOOKUP(MAX(AB9:AB38),AB9:AC38,2,FALSE))</f>
        <v>200</v>
      </c>
      <c r="Y47" s="233">
        <f>IF(COUNT(AB9:AB38)=0,"",MAX(AB9:AB38))</f>
        <v>36</v>
      </c>
      <c r="Z47" s="234">
        <f>IF(COUNT(AD9:AD38)=0,"",MAX(AD9:AD38))</f>
        <v>46</v>
      </c>
      <c r="AA47" s="65"/>
      <c r="AB47" s="65"/>
      <c r="AC47" s="65"/>
      <c r="AD47" s="72"/>
      <c r="AE47" s="248"/>
      <c r="AF47" s="252"/>
      <c r="AG47" s="216" t="str">
        <f>IF(COUNT(AH9:AH38)=0,"",SUM(AH9:AH38)/COUNT(AH9:AH38))</f>
        <v/>
      </c>
      <c r="AH47" s="217">
        <f>SUM(AJ9:AJ38)</f>
        <v>0</v>
      </c>
      <c r="AI47" s="218">
        <f>SUM(AK9:AK38)</f>
        <v>0</v>
      </c>
      <c r="AJ47" s="218">
        <f>SUM(AL9:AL38)</f>
        <v>0</v>
      </c>
      <c r="AK47" s="219">
        <f>SUM(AM9:AM38)</f>
        <v>0</v>
      </c>
      <c r="AL47" s="217">
        <f>SUM(AO9:AO38)</f>
        <v>0</v>
      </c>
      <c r="AM47" s="218">
        <f>SUM(AP9:AP38)</f>
        <v>0</v>
      </c>
      <c r="AN47" s="218">
        <f>SUM(AQ9:AQ38)</f>
        <v>0</v>
      </c>
      <c r="AO47" s="219">
        <f>SUM(AR9:AR38)</f>
        <v>0</v>
      </c>
      <c r="AP47" s="217">
        <f>SUM(AT9:AT38)</f>
        <v>0</v>
      </c>
      <c r="AQ47" s="218">
        <f>SUM(AU9:AU38)</f>
        <v>0</v>
      </c>
      <c r="AR47" s="218">
        <f>SUM(AV9:AV38)</f>
        <v>0</v>
      </c>
      <c r="AS47" s="219">
        <f>SUM(AW9:AW38)</f>
        <v>0</v>
      </c>
      <c r="AT47" s="220">
        <f>IF(COUNT(AY9:AY38)=0,"",MAX(AY9:AY38))</f>
        <v>29.81</v>
      </c>
      <c r="AU47" s="221">
        <f>IF(COUNT(AZ9:AZ38)=0,"",MIN(AZ9:AZ38))</f>
        <v>28.46</v>
      </c>
      <c r="AV47" s="222">
        <f>IF(COUNT(BA9:BA38)=0,"",SUM(BA9:BA38)/COUNT(BA9:BA38))</f>
        <v>28.94275</v>
      </c>
      <c r="AW47" s="223">
        <f>SUM(BB9:BB38)</f>
        <v>119</v>
      </c>
      <c r="AX47" s="224">
        <f>IF(COUNT(BE9:BE38)=0,"",MIN(BE9:BE38))</f>
        <v>-27</v>
      </c>
      <c r="AY47" s="96"/>
      <c r="AZ47" s="35"/>
      <c r="BA47" s="35"/>
      <c r="BB47" s="35"/>
      <c r="BC47" s="137"/>
      <c r="BD47" s="137"/>
      <c r="BE47" s="137"/>
      <c r="BF47" s="72"/>
      <c r="BG47" s="247"/>
    </row>
    <row r="48" spans="1:59" ht="12.75" customHeight="1" x14ac:dyDescent="0.2">
      <c r="A48" s="247"/>
      <c r="B48" s="34"/>
      <c r="C48" s="35"/>
      <c r="D48" s="35"/>
      <c r="E48" s="35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104"/>
      <c r="R48" s="84"/>
      <c r="S48" s="84"/>
      <c r="T48" s="84"/>
      <c r="U48" s="57"/>
      <c r="V48" s="57"/>
      <c r="W48" s="35"/>
      <c r="X48" s="35"/>
      <c r="Y48" s="35"/>
      <c r="Z48" s="35"/>
      <c r="AA48" s="35"/>
      <c r="AB48" s="35"/>
      <c r="AC48" s="126" t="s">
        <v>7</v>
      </c>
      <c r="AD48" s="72"/>
      <c r="AE48" s="248"/>
      <c r="AF48" s="247"/>
      <c r="AG48" s="34"/>
      <c r="AH48" s="95"/>
      <c r="AI48" s="95"/>
      <c r="AJ48" s="95"/>
      <c r="AK48" s="95"/>
      <c r="AL48" s="95"/>
      <c r="AM48" s="95"/>
      <c r="AN48" s="95"/>
      <c r="AO48" s="95"/>
      <c r="AP48" s="95"/>
      <c r="AQ48" s="84"/>
      <c r="AR48" s="84"/>
      <c r="AS48" s="106"/>
      <c r="AT48" s="69"/>
      <c r="AU48" s="69"/>
      <c r="AV48" s="69"/>
      <c r="AW48" s="371" t="s">
        <v>113</v>
      </c>
      <c r="AX48" s="35"/>
      <c r="AY48" s="69"/>
      <c r="AZ48" s="35"/>
      <c r="BA48" s="35"/>
      <c r="BB48" s="96"/>
      <c r="BC48" s="96"/>
      <c r="BD48" s="96"/>
      <c r="BE48" s="96"/>
      <c r="BF48" s="72"/>
      <c r="BG48" s="247"/>
    </row>
    <row r="49" spans="1:59" ht="12.75" customHeight="1" x14ac:dyDescent="0.2">
      <c r="A49" s="247"/>
      <c r="B49" s="480" t="s">
        <v>143</v>
      </c>
      <c r="C49" s="481"/>
      <c r="D49" s="35"/>
      <c r="E49" s="460" t="s">
        <v>100</v>
      </c>
      <c r="F49" s="461"/>
      <c r="G49" s="461"/>
      <c r="H49" s="241">
        <f>SUM(E47:H47)</f>
        <v>0</v>
      </c>
      <c r="I49" s="461" t="s">
        <v>104</v>
      </c>
      <c r="J49" s="461"/>
      <c r="K49" s="461"/>
      <c r="L49" s="241">
        <f>SUM(I47:L47)</f>
        <v>0</v>
      </c>
      <c r="M49" s="461" t="s">
        <v>112</v>
      </c>
      <c r="N49" s="461"/>
      <c r="O49" s="461"/>
      <c r="P49" s="241">
        <f>SUM(M47:P47)</f>
        <v>0</v>
      </c>
      <c r="Q49" s="82"/>
      <c r="R49" s="474" t="s">
        <v>128</v>
      </c>
      <c r="S49" s="475"/>
      <c r="T49" s="476"/>
      <c r="U49" s="84"/>
      <c r="V49" s="84"/>
      <c r="W49" s="35"/>
      <c r="X49" s="35"/>
      <c r="Y49" s="35"/>
      <c r="Z49" s="35"/>
      <c r="AA49" s="35"/>
      <c r="AB49" s="35"/>
      <c r="AC49" s="127" t="s">
        <v>8</v>
      </c>
      <c r="AD49" s="72"/>
      <c r="AE49" s="248"/>
      <c r="AF49" s="247"/>
      <c r="AG49" s="34"/>
      <c r="AH49" s="460" t="s">
        <v>114</v>
      </c>
      <c r="AI49" s="461"/>
      <c r="AJ49" s="461"/>
      <c r="AK49" s="241">
        <f>SUM(AN9:AN38)</f>
        <v>0</v>
      </c>
      <c r="AL49" s="461" t="s">
        <v>118</v>
      </c>
      <c r="AM49" s="461"/>
      <c r="AN49" s="461"/>
      <c r="AO49" s="241">
        <f>SUM(AS9:AS38)</f>
        <v>0</v>
      </c>
      <c r="AP49" s="461" t="s">
        <v>122</v>
      </c>
      <c r="AQ49" s="461"/>
      <c r="AR49" s="461"/>
      <c r="AS49" s="241">
        <f>SUM(AX9:AX38)</f>
        <v>0</v>
      </c>
      <c r="AT49" s="69"/>
      <c r="AU49" s="69"/>
      <c r="AV49" s="69"/>
      <c r="AW49" s="387"/>
      <c r="AX49" s="35"/>
      <c r="AY49" s="96"/>
      <c r="AZ49" s="35"/>
      <c r="BA49" s="35"/>
      <c r="BB49" s="96"/>
      <c r="BC49" s="96"/>
      <c r="BD49" s="96"/>
      <c r="BE49" s="96"/>
      <c r="BF49" s="72"/>
      <c r="BG49" s="247"/>
    </row>
    <row r="50" spans="1:59" ht="12.75" customHeight="1" x14ac:dyDescent="0.2">
      <c r="A50" s="247"/>
      <c r="B50" s="449" t="s">
        <v>182</v>
      </c>
      <c r="C50" s="370"/>
      <c r="D50" s="35"/>
      <c r="E50" s="462" t="s">
        <v>101</v>
      </c>
      <c r="F50" s="463"/>
      <c r="G50" s="463"/>
      <c r="H50" s="226">
        <f>COUNTIF(J9:J38,"&gt;0")</f>
        <v>0</v>
      </c>
      <c r="I50" s="463" t="s">
        <v>105</v>
      </c>
      <c r="J50" s="463"/>
      <c r="K50" s="463"/>
      <c r="L50" s="226">
        <f>COUNTIF(O9:O38,"&gt;0")</f>
        <v>0</v>
      </c>
      <c r="M50" s="463" t="s">
        <v>111</v>
      </c>
      <c r="N50" s="463"/>
      <c r="O50" s="463"/>
      <c r="P50" s="226">
        <f>COUNTIF(T9:T38,"&gt;0")</f>
        <v>0</v>
      </c>
      <c r="Q50" s="82"/>
      <c r="R50" s="464" t="s">
        <v>126</v>
      </c>
      <c r="S50" s="465"/>
      <c r="T50" s="235">
        <f>Q47</f>
        <v>0</v>
      </c>
      <c r="U50" s="84"/>
      <c r="V50" s="84"/>
      <c r="W50" s="35"/>
      <c r="X50" s="35"/>
      <c r="Y50" s="35"/>
      <c r="Z50" s="35"/>
      <c r="AA50" s="35"/>
      <c r="AB50" s="35"/>
      <c r="AC50" s="128" t="s">
        <v>9</v>
      </c>
      <c r="AD50" s="72"/>
      <c r="AE50" s="248"/>
      <c r="AF50" s="247"/>
      <c r="AG50" s="34"/>
      <c r="AH50" s="462" t="s">
        <v>115</v>
      </c>
      <c r="AI50" s="463"/>
      <c r="AJ50" s="463"/>
      <c r="AK50" s="226">
        <f>COUNTIF(AN9:AN38,"&gt;0")</f>
        <v>0</v>
      </c>
      <c r="AL50" s="463" t="s">
        <v>119</v>
      </c>
      <c r="AM50" s="463"/>
      <c r="AN50" s="463"/>
      <c r="AO50" s="226">
        <f>COUNTIF(AS9:AS38,"&gt;0")</f>
        <v>0</v>
      </c>
      <c r="AP50" s="463" t="s">
        <v>123</v>
      </c>
      <c r="AQ50" s="463"/>
      <c r="AR50" s="463"/>
      <c r="AS50" s="226">
        <f>COUNTIF(AX9:AX38,"&gt;0")</f>
        <v>0</v>
      </c>
      <c r="AT50" s="69"/>
      <c r="AU50" s="69"/>
      <c r="AV50" s="69"/>
      <c r="AW50" s="225">
        <f>COUNT(E9:E38)</f>
        <v>30</v>
      </c>
      <c r="AX50" s="35"/>
      <c r="AY50" s="35"/>
      <c r="AZ50" s="35"/>
      <c r="BA50" s="35"/>
      <c r="BB50" s="96"/>
      <c r="BC50" s="96"/>
      <c r="BD50" s="96"/>
      <c r="BE50" s="96"/>
      <c r="BF50" s="72"/>
      <c r="BG50" s="247"/>
    </row>
    <row r="51" spans="1:59" ht="12.75" customHeight="1" x14ac:dyDescent="0.2">
      <c r="A51" s="247"/>
      <c r="B51" s="105" t="s">
        <v>0</v>
      </c>
      <c r="C51" s="26" t="s">
        <v>1</v>
      </c>
      <c r="D51" s="35"/>
      <c r="E51" s="462" t="s">
        <v>102</v>
      </c>
      <c r="F51" s="463"/>
      <c r="G51" s="463"/>
      <c r="H51" s="244">
        <f>IF(COUNT(C9:C38)=0,"",H49/(COUNT(C9:C38)*24))</f>
        <v>0</v>
      </c>
      <c r="I51" s="463" t="s">
        <v>106</v>
      </c>
      <c r="J51" s="463"/>
      <c r="K51" s="463"/>
      <c r="L51" s="244">
        <f>IF(COUNT(C9:C38)=0,"",L49/(COUNT(C9:C38)*24))</f>
        <v>0</v>
      </c>
      <c r="M51" s="463" t="s">
        <v>110</v>
      </c>
      <c r="N51" s="463"/>
      <c r="O51" s="463"/>
      <c r="P51" s="244">
        <f>IF(COUNT(C9:C38)=0,"",P49/(COUNT(C9:C38)*24))</f>
        <v>0</v>
      </c>
      <c r="Q51" s="82"/>
      <c r="R51" s="464" t="s">
        <v>127</v>
      </c>
      <c r="S51" s="465"/>
      <c r="T51" s="236">
        <f>R47</f>
        <v>0</v>
      </c>
      <c r="U51" s="106"/>
      <c r="V51" s="106"/>
      <c r="W51" s="35"/>
      <c r="X51" s="35"/>
      <c r="Y51" s="35"/>
      <c r="Z51" s="35"/>
      <c r="AA51" s="35"/>
      <c r="AB51" s="35"/>
      <c r="AC51" s="129" t="s">
        <v>6</v>
      </c>
      <c r="AD51" s="72"/>
      <c r="AE51" s="248"/>
      <c r="AF51" s="247"/>
      <c r="AG51" s="34"/>
      <c r="AH51" s="462" t="s">
        <v>116</v>
      </c>
      <c r="AI51" s="463"/>
      <c r="AJ51" s="463"/>
      <c r="AK51" s="244">
        <f>IF(COUNT(C9:C38)=0,"",AK49/(COUNT(C9:C38)*24))</f>
        <v>0</v>
      </c>
      <c r="AL51" s="463" t="s">
        <v>120</v>
      </c>
      <c r="AM51" s="463"/>
      <c r="AN51" s="463"/>
      <c r="AO51" s="244">
        <f>IF(COUNT(C9:C38)=0,"",AO49/(COUNT(C9:C38)*24))</f>
        <v>0</v>
      </c>
      <c r="AP51" s="463" t="s">
        <v>124</v>
      </c>
      <c r="AQ51" s="463"/>
      <c r="AR51" s="463"/>
      <c r="AS51" s="244">
        <f>IF(COUNT(C9:C38)=0,"",AS49/(COUNT(C9:C38)*24))</f>
        <v>0</v>
      </c>
      <c r="AT51" s="69"/>
      <c r="AU51" s="69"/>
      <c r="AV51" s="69"/>
      <c r="AW51" s="35"/>
      <c r="AX51" s="35"/>
      <c r="AY51" s="35"/>
      <c r="AZ51" s="35"/>
      <c r="BA51" s="35"/>
      <c r="BB51" s="96"/>
      <c r="BC51" s="96"/>
      <c r="BD51" s="96"/>
      <c r="BE51" s="96"/>
      <c r="BF51" s="72"/>
      <c r="BG51" s="247"/>
    </row>
    <row r="52" spans="1:59" ht="12.75" customHeight="1" x14ac:dyDescent="0.2">
      <c r="A52" s="247"/>
      <c r="B52" s="243">
        <f>IF(COUNT(C9:C38)=0,"",(AVERAGE(C9:C38)))</f>
        <v>-5.666666666666667</v>
      </c>
      <c r="C52" s="242">
        <f>IF(COUNT(D9:D38)=0,"",(AVERAGE(D9:D38)))</f>
        <v>-10.956666666666669</v>
      </c>
      <c r="D52" s="35"/>
      <c r="E52" s="458" t="s">
        <v>103</v>
      </c>
      <c r="F52" s="459"/>
      <c r="G52" s="459"/>
      <c r="H52" s="245">
        <f>IF(COUNT(C9:C38)=0,"",H50/COUNT(C9:C38))</f>
        <v>0</v>
      </c>
      <c r="I52" s="459" t="s">
        <v>107</v>
      </c>
      <c r="J52" s="459"/>
      <c r="K52" s="459"/>
      <c r="L52" s="245">
        <f>IF(COUNT(C9:C38)=0,"",L50/COUNT(C9:C38))</f>
        <v>0</v>
      </c>
      <c r="M52" s="459" t="s">
        <v>109</v>
      </c>
      <c r="N52" s="459"/>
      <c r="O52" s="459"/>
      <c r="P52" s="245">
        <f>IF(COUNT(C9:C38)=0,"",P50/COUNT(C9:C38))</f>
        <v>0</v>
      </c>
      <c r="Q52" s="82"/>
      <c r="R52" s="464" t="s">
        <v>183</v>
      </c>
      <c r="S52" s="465"/>
      <c r="T52" s="237">
        <f>S47</f>
        <v>0</v>
      </c>
      <c r="U52" s="106"/>
      <c r="V52" s="106"/>
      <c r="W52" s="35"/>
      <c r="X52" s="35"/>
      <c r="Y52" s="35"/>
      <c r="Z52" s="35"/>
      <c r="AA52" s="35"/>
      <c r="AB52" s="35"/>
      <c r="AC52" s="130" t="s">
        <v>5</v>
      </c>
      <c r="AD52" s="72"/>
      <c r="AE52" s="248"/>
      <c r="AF52" s="247"/>
      <c r="AG52" s="34"/>
      <c r="AH52" s="458" t="s">
        <v>117</v>
      </c>
      <c r="AI52" s="459"/>
      <c r="AJ52" s="459"/>
      <c r="AK52" s="245">
        <f>IF(COUNT(C9:C38)=0,"",AK50/COUNT(C9:C38))</f>
        <v>0</v>
      </c>
      <c r="AL52" s="459" t="s">
        <v>121</v>
      </c>
      <c r="AM52" s="459"/>
      <c r="AN52" s="459"/>
      <c r="AO52" s="245">
        <f>IF(COUNT(C9:C38)=0,"",AO50/COUNT(C9:C38))</f>
        <v>0</v>
      </c>
      <c r="AP52" s="459" t="s">
        <v>125</v>
      </c>
      <c r="AQ52" s="459"/>
      <c r="AR52" s="459"/>
      <c r="AS52" s="245">
        <f>IF(COUNT(C9:C38)=0,"",AS50/COUNT(C9:C38))</f>
        <v>0</v>
      </c>
      <c r="AT52" s="69"/>
      <c r="AU52" s="69"/>
      <c r="AV52" s="123"/>
      <c r="AW52" s="123"/>
      <c r="AX52" s="123"/>
      <c r="AY52" s="135"/>
      <c r="AZ52" s="123"/>
      <c r="BA52" s="123"/>
      <c r="BB52" s="123"/>
      <c r="BC52" s="123"/>
      <c r="BD52" s="123"/>
      <c r="BE52" s="123"/>
      <c r="BF52" s="72"/>
      <c r="BG52" s="247"/>
    </row>
    <row r="53" spans="1:59" ht="12.75" customHeight="1" x14ac:dyDescent="0.2">
      <c r="A53" s="247"/>
      <c r="B53" s="34"/>
      <c r="C53" s="35"/>
      <c r="D53" s="35"/>
      <c r="E53" s="35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477" t="s">
        <v>113</v>
      </c>
      <c r="S53" s="478"/>
      <c r="T53" s="479"/>
      <c r="U53" s="106"/>
      <c r="V53" s="106"/>
      <c r="W53" s="35"/>
      <c r="X53" s="35"/>
      <c r="Y53" s="35"/>
      <c r="Z53" s="35"/>
      <c r="AA53" s="35"/>
      <c r="AB53" s="35"/>
      <c r="AC53" s="131" t="s">
        <v>10</v>
      </c>
      <c r="AD53" s="72"/>
      <c r="AE53" s="248"/>
      <c r="AF53" s="247"/>
      <c r="AG53" s="34"/>
      <c r="AH53" s="82"/>
      <c r="AI53" s="82"/>
      <c r="AJ53" s="82"/>
      <c r="AK53" s="102"/>
      <c r="AL53" s="82"/>
      <c r="AM53" s="82"/>
      <c r="AN53" s="82"/>
      <c r="AO53" s="102"/>
      <c r="AP53" s="82"/>
      <c r="AQ53" s="82"/>
      <c r="AR53" s="82"/>
      <c r="AS53" s="102"/>
      <c r="AT53" s="69"/>
      <c r="AU53" s="69"/>
      <c r="AV53" s="69"/>
      <c r="AW53" s="35"/>
      <c r="AX53" s="35"/>
      <c r="AY53" s="35"/>
      <c r="AZ53" s="35"/>
      <c r="BA53" s="35"/>
      <c r="BB53" s="96"/>
      <c r="BC53" s="96"/>
      <c r="BD53" s="96"/>
      <c r="BE53" s="96"/>
      <c r="BF53" s="72"/>
      <c r="BG53" s="247"/>
    </row>
    <row r="54" spans="1:59" ht="12.75" customHeight="1" x14ac:dyDescent="0.2">
      <c r="A54" s="247"/>
      <c r="B54" s="34"/>
      <c r="C54" s="35"/>
      <c r="D54" s="35"/>
      <c r="E54" s="35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464" t="s">
        <v>126</v>
      </c>
      <c r="S54" s="465"/>
      <c r="T54" s="238">
        <f>COUNTIF(U9:U38,"&gt;0")</f>
        <v>0</v>
      </c>
      <c r="U54" s="106"/>
      <c r="V54" s="106"/>
      <c r="W54" s="35"/>
      <c r="X54" s="35"/>
      <c r="Y54" s="35"/>
      <c r="Z54" s="35"/>
      <c r="AA54" s="35"/>
      <c r="AB54" s="35"/>
      <c r="AC54" s="132" t="s">
        <v>11</v>
      </c>
      <c r="AD54" s="72"/>
      <c r="AE54" s="248"/>
      <c r="AF54" s="247"/>
      <c r="AG54" s="34"/>
      <c r="AH54" s="82"/>
      <c r="AI54" s="82"/>
      <c r="AJ54" s="82"/>
      <c r="AK54" s="102"/>
      <c r="AL54" s="82"/>
      <c r="AM54" s="82"/>
      <c r="AN54" s="82"/>
      <c r="AO54" s="102"/>
      <c r="AP54" s="124"/>
      <c r="AQ54" s="124"/>
      <c r="AR54" s="136"/>
      <c r="AS54" s="136"/>
      <c r="AT54" s="136"/>
      <c r="AU54" s="123"/>
      <c r="AV54" s="123"/>
      <c r="AW54" s="123"/>
      <c r="AX54" s="123"/>
      <c r="AY54" s="135"/>
      <c r="AZ54" s="123"/>
      <c r="BA54" s="123"/>
      <c r="BB54" s="96"/>
      <c r="BC54" s="96"/>
      <c r="BD54" s="96"/>
      <c r="BE54" s="96"/>
      <c r="BF54" s="72"/>
      <c r="BG54" s="247"/>
    </row>
    <row r="55" spans="1:59" ht="12.75" customHeight="1" x14ac:dyDescent="0.2">
      <c r="A55" s="247"/>
      <c r="B55" s="34"/>
      <c r="C55" s="35"/>
      <c r="D55" s="35"/>
      <c r="E55" s="35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464" t="s">
        <v>127</v>
      </c>
      <c r="S55" s="465"/>
      <c r="T55" s="239">
        <f>COUNTIF(V9:V38,"&gt;0")</f>
        <v>0</v>
      </c>
      <c r="U55" s="106"/>
      <c r="V55" s="106"/>
      <c r="W55" s="35"/>
      <c r="X55" s="35"/>
      <c r="Y55" s="35"/>
      <c r="Z55" s="35"/>
      <c r="AA55" s="35"/>
      <c r="AB55" s="35"/>
      <c r="AC55" s="188" t="s">
        <v>181</v>
      </c>
      <c r="AD55" s="72"/>
      <c r="AE55" s="248"/>
      <c r="AF55" s="247"/>
      <c r="AG55" s="34"/>
      <c r="AH55" s="138"/>
      <c r="AI55" s="138"/>
      <c r="AJ55" s="138"/>
      <c r="AK55" s="138"/>
      <c r="AL55" s="138"/>
      <c r="AM55" s="138"/>
      <c r="AN55" s="138"/>
      <c r="AO55" s="124"/>
      <c r="AP55" s="124"/>
      <c r="AQ55" s="124"/>
      <c r="AR55" s="136"/>
      <c r="AS55" s="136"/>
      <c r="AT55" s="69"/>
      <c r="AU55" s="69"/>
      <c r="AV55" s="69"/>
      <c r="AW55" s="35"/>
      <c r="AX55" s="35"/>
      <c r="AY55" s="35"/>
      <c r="AZ55" s="35"/>
      <c r="BA55" s="35"/>
      <c r="BB55" s="96"/>
      <c r="BC55" s="96"/>
      <c r="BD55" s="96"/>
      <c r="BE55" s="96"/>
      <c r="BF55" s="72"/>
      <c r="BG55" s="247"/>
    </row>
    <row r="56" spans="1:59" ht="12.75" customHeight="1" x14ac:dyDescent="0.2">
      <c r="A56" s="247"/>
      <c r="B56" s="34"/>
      <c r="C56" s="35"/>
      <c r="D56" s="35"/>
      <c r="E56" s="35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472" t="s">
        <v>183</v>
      </c>
      <c r="S56" s="473"/>
      <c r="T56" s="240">
        <f>COUNTIF(W9:W38,"&gt;0")</f>
        <v>0</v>
      </c>
      <c r="U56" s="106"/>
      <c r="V56" s="106"/>
      <c r="W56" s="35"/>
      <c r="X56" s="35"/>
      <c r="Y56" s="35"/>
      <c r="Z56" s="35"/>
      <c r="AA56" s="35"/>
      <c r="AB56" s="35"/>
      <c r="AC56" s="35"/>
      <c r="AD56" s="72"/>
      <c r="AE56" s="248"/>
      <c r="AF56" s="247"/>
      <c r="AG56" s="34"/>
      <c r="AH56" s="35"/>
      <c r="AI56" s="95"/>
      <c r="AJ56" s="95"/>
      <c r="AK56" s="95"/>
      <c r="AL56" s="95"/>
      <c r="AM56" s="95"/>
      <c r="AN56" s="95"/>
      <c r="AO56" s="95"/>
      <c r="AP56" s="95"/>
      <c r="AQ56" s="95"/>
      <c r="AR56" s="84"/>
      <c r="AS56" s="84"/>
      <c r="AT56" s="84"/>
      <c r="AU56" s="69"/>
      <c r="AV56" s="69"/>
      <c r="AW56" s="69"/>
      <c r="AX56" s="35"/>
      <c r="AY56" s="35"/>
      <c r="AZ56" s="35"/>
      <c r="BA56" s="35"/>
      <c r="BB56" s="96"/>
      <c r="BC56" s="96"/>
      <c r="BD56" s="96"/>
      <c r="BE56" s="96"/>
      <c r="BF56" s="72"/>
      <c r="BG56" s="247"/>
    </row>
    <row r="57" spans="1:59" ht="12.75" customHeight="1" thickBot="1" x14ac:dyDescent="0.25">
      <c r="A57" s="247"/>
      <c r="B57" s="39"/>
      <c r="C57" s="42"/>
      <c r="D57" s="42"/>
      <c r="E57" s="42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8"/>
      <c r="R57" s="109"/>
      <c r="S57" s="109"/>
      <c r="T57" s="109"/>
      <c r="U57" s="109"/>
      <c r="V57" s="109"/>
      <c r="W57" s="42"/>
      <c r="X57" s="42"/>
      <c r="Y57" s="42"/>
      <c r="Z57" s="42"/>
      <c r="AA57" s="42"/>
      <c r="AB57" s="42"/>
      <c r="AC57" s="42"/>
      <c r="AD57" s="75"/>
      <c r="AE57" s="248"/>
      <c r="AF57" s="247"/>
      <c r="AG57" s="39"/>
      <c r="AH57" s="42"/>
      <c r="AI57" s="113"/>
      <c r="AJ57" s="113"/>
      <c r="AK57" s="113"/>
      <c r="AL57" s="114"/>
      <c r="AM57" s="113"/>
      <c r="AN57" s="113"/>
      <c r="AO57" s="113"/>
      <c r="AP57" s="114"/>
      <c r="AQ57" s="113"/>
      <c r="AR57" s="109"/>
      <c r="AS57" s="109"/>
      <c r="AT57" s="115"/>
      <c r="AU57" s="116"/>
      <c r="AV57" s="116"/>
      <c r="AW57" s="116"/>
      <c r="AX57" s="42"/>
      <c r="AY57" s="42"/>
      <c r="AZ57" s="42"/>
      <c r="BA57" s="42"/>
      <c r="BB57" s="117"/>
      <c r="BC57" s="117"/>
      <c r="BD57" s="117"/>
      <c r="BE57" s="117"/>
      <c r="BF57" s="75"/>
      <c r="BG57" s="247"/>
    </row>
    <row r="58" spans="1:59" ht="12.75" customHeight="1" x14ac:dyDescent="0.2">
      <c r="A58" s="247"/>
      <c r="AF58" s="247"/>
      <c r="AG58" s="247"/>
      <c r="AH58" s="247"/>
      <c r="AI58" s="251"/>
      <c r="AJ58" s="251"/>
      <c r="AK58" s="251"/>
      <c r="AL58" s="251"/>
      <c r="AM58" s="251"/>
      <c r="AN58" s="251"/>
      <c r="AO58" s="251"/>
      <c r="AP58" s="251"/>
      <c r="AQ58" s="251"/>
      <c r="AR58" s="250"/>
      <c r="AS58" s="250"/>
      <c r="AT58" s="250"/>
      <c r="AU58" s="265"/>
      <c r="AV58" s="265"/>
      <c r="AW58" s="265"/>
      <c r="AX58" s="247"/>
      <c r="AY58" s="247"/>
      <c r="AZ58" s="247"/>
      <c r="BA58" s="247"/>
      <c r="BB58" s="266"/>
      <c r="BC58" s="266"/>
      <c r="BD58" s="266"/>
      <c r="BE58" s="266"/>
      <c r="BF58" s="247"/>
      <c r="BG58" s="247"/>
    </row>
    <row r="59" spans="1:59" ht="12.75" hidden="1" customHeight="1" x14ac:dyDescent="0.2">
      <c r="BA59" s="2"/>
    </row>
    <row r="60" spans="1:59" hidden="1" x14ac:dyDescent="0.2">
      <c r="BA60" s="2"/>
    </row>
    <row r="61" spans="1:59" hidden="1" x14ac:dyDescent="0.2"/>
    <row r="62" spans="1:59" hidden="1" x14ac:dyDescent="0.2"/>
    <row r="63" spans="1:59" hidden="1" x14ac:dyDescent="0.2"/>
    <row r="64" spans="1:5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x14ac:dyDescent="0.2"/>
  </sheetData>
  <mergeCells count="86">
    <mergeCell ref="B49:C49"/>
    <mergeCell ref="B50:C50"/>
    <mergeCell ref="AX44:AX46"/>
    <mergeCell ref="R55:S55"/>
    <mergeCell ref="AP51:AR51"/>
    <mergeCell ref="AH52:AJ52"/>
    <mergeCell ref="AL52:AN52"/>
    <mergeCell ref="AP52:AR52"/>
    <mergeCell ref="AH45:AK45"/>
    <mergeCell ref="AL45:AO45"/>
    <mergeCell ref="R56:S56"/>
    <mergeCell ref="R54:S54"/>
    <mergeCell ref="R49:T49"/>
    <mergeCell ref="R53:T53"/>
    <mergeCell ref="R51:S51"/>
    <mergeCell ref="R52:S52"/>
    <mergeCell ref="AP45:AS45"/>
    <mergeCell ref="AH49:AJ49"/>
    <mergeCell ref="AL49:AN49"/>
    <mergeCell ref="AP49:AR49"/>
    <mergeCell ref="M50:O50"/>
    <mergeCell ref="M51:O51"/>
    <mergeCell ref="AG44:AG46"/>
    <mergeCell ref="M52:O52"/>
    <mergeCell ref="AW48:AW49"/>
    <mergeCell ref="R50:S50"/>
    <mergeCell ref="AH50:AJ50"/>
    <mergeCell ref="AL50:AN50"/>
    <mergeCell ref="AP50:AR50"/>
    <mergeCell ref="AH51:AJ51"/>
    <mergeCell ref="AL51:AN51"/>
    <mergeCell ref="M49:O49"/>
    <mergeCell ref="E52:G52"/>
    <mergeCell ref="E49:G49"/>
    <mergeCell ref="E50:G50"/>
    <mergeCell ref="E51:G51"/>
    <mergeCell ref="I49:K49"/>
    <mergeCell ref="I50:K50"/>
    <mergeCell ref="I51:K51"/>
    <mergeCell ref="I52:K52"/>
    <mergeCell ref="AT45:AV45"/>
    <mergeCell ref="AW44:AW46"/>
    <mergeCell ref="J41:P42"/>
    <mergeCell ref="AM41:AS42"/>
    <mergeCell ref="V45:W45"/>
    <mergeCell ref="X45:Y45"/>
    <mergeCell ref="Z45:Z46"/>
    <mergeCell ref="AH44:AS44"/>
    <mergeCell ref="E44:P44"/>
    <mergeCell ref="U45:U46"/>
    <mergeCell ref="B45:D45"/>
    <mergeCell ref="E45:H45"/>
    <mergeCell ref="M45:P45"/>
    <mergeCell ref="Q45:T45"/>
    <mergeCell ref="AD7:AD8"/>
    <mergeCell ref="AH6:AH8"/>
    <mergeCell ref="C7:E7"/>
    <mergeCell ref="Y7:Y8"/>
    <mergeCell ref="Z7:AA7"/>
    <mergeCell ref="AB7:AC7"/>
    <mergeCell ref="AI6:AI8"/>
    <mergeCell ref="BE6:BE8"/>
    <mergeCell ref="AT7:AX7"/>
    <mergeCell ref="AJ6:AX6"/>
    <mergeCell ref="AY7:BA7"/>
    <mergeCell ref="AJ7:AN7"/>
    <mergeCell ref="AO7:AS7"/>
    <mergeCell ref="BD6:BD8"/>
    <mergeCell ref="U7:X7"/>
    <mergeCell ref="BD3:BE3"/>
    <mergeCell ref="BD4:BE4"/>
    <mergeCell ref="I45:L45"/>
    <mergeCell ref="F7:J7"/>
    <mergeCell ref="K7:O7"/>
    <mergeCell ref="P7:T7"/>
    <mergeCell ref="F6:T6"/>
    <mergeCell ref="BB6:BB8"/>
    <mergeCell ref="BC6:BC8"/>
    <mergeCell ref="AH3:AI3"/>
    <mergeCell ref="AH4:AI4"/>
    <mergeCell ref="AM3:AV4"/>
    <mergeCell ref="C3:D3"/>
    <mergeCell ref="C4:D4"/>
    <mergeCell ref="J3:S4"/>
    <mergeCell ref="AA3:AB3"/>
    <mergeCell ref="AA4:AB4"/>
  </mergeCells>
  <phoneticPr fontId="0" type="noConversion"/>
  <conditionalFormatting sqref="BD4">
    <cfRule type="cellIs" priority="1" stopIfTrue="1" operator="equal">
      <formula>$AA$4</formula>
    </cfRule>
  </conditionalFormatting>
  <printOptions horizontalCentered="1" gridLines="1"/>
  <pageMargins left="0.25" right="0.25" top="0.25" bottom="0.25" header="0.5" footer="0.5"/>
  <pageSetup scale="69" orientation="landscape" horizontalDpi="4294967292" r:id="rId1"/>
  <headerFooter alignWithMargins="0"/>
  <colBreaks count="1" manualBreakCount="1">
    <brk id="31" max="1048575" man="1"/>
  </colBreaks>
  <ignoredErrors>
    <ignoredError sqref="BD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9" activePane="bottomLeft" state="frozen"/>
      <selection activeCell="C9" sqref="C9"/>
      <selection pane="bottomLeft" activeCell="I14" sqref="I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153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-13</v>
      </c>
      <c r="F9" s="180">
        <v>-23.9</v>
      </c>
      <c r="G9" s="302">
        <v>-12.2</v>
      </c>
      <c r="H9" s="302">
        <v>-14.6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8</v>
      </c>
      <c r="T9" s="169">
        <v>100</v>
      </c>
      <c r="U9" s="169">
        <v>1527</v>
      </c>
      <c r="V9" s="310">
        <v>9</v>
      </c>
      <c r="W9" s="310">
        <v>100</v>
      </c>
      <c r="X9" s="310">
        <v>1527</v>
      </c>
      <c r="Y9" s="169"/>
      <c r="Z9" s="169"/>
      <c r="AA9" s="180"/>
      <c r="AB9" s="180"/>
      <c r="AC9" s="180"/>
      <c r="AD9" s="271">
        <v>29.23</v>
      </c>
      <c r="AE9" s="337">
        <v>986.2</v>
      </c>
      <c r="AF9" s="338" t="s">
        <v>204</v>
      </c>
      <c r="AG9" s="348">
        <v>990.5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320</v>
      </c>
      <c r="D11" s="170">
        <v>3</v>
      </c>
      <c r="E11" s="181">
        <v>-9.9</v>
      </c>
      <c r="F11" s="181">
        <v>-21.1</v>
      </c>
      <c r="G11" s="302">
        <v>-9.3000000000000007</v>
      </c>
      <c r="H11" s="302">
        <v>-13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5</v>
      </c>
      <c r="T11" s="170">
        <v>310</v>
      </c>
      <c r="U11" s="170">
        <v>2335</v>
      </c>
      <c r="V11" s="310"/>
      <c r="W11" s="310"/>
      <c r="X11" s="310"/>
      <c r="Y11" s="170"/>
      <c r="Z11" s="170"/>
      <c r="AA11" s="181"/>
      <c r="AB11" s="181"/>
      <c r="AC11" s="181"/>
      <c r="AD11" s="272">
        <v>29.2</v>
      </c>
      <c r="AE11" s="339">
        <v>984.9</v>
      </c>
      <c r="AF11" s="340" t="s">
        <v>205</v>
      </c>
      <c r="AG11" s="349">
        <v>989.3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-9.3000000000000007</v>
      </c>
      <c r="H12" s="299">
        <f>IF(COUNT(H8:H11)=0,"",MIN(H8:H11))</f>
        <v>-14.6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310</v>
      </c>
      <c r="D14" s="169">
        <v>5</v>
      </c>
      <c r="E14" s="180">
        <v>-11.5</v>
      </c>
      <c r="F14" s="180">
        <v>-19.899999999999999</v>
      </c>
      <c r="G14" s="302">
        <v>-8.1999999999999993</v>
      </c>
      <c r="H14" s="302">
        <v>-11.6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6</v>
      </c>
      <c r="T14" s="169">
        <v>320</v>
      </c>
      <c r="U14" s="169">
        <v>556</v>
      </c>
      <c r="V14" s="310"/>
      <c r="W14" s="310"/>
      <c r="X14" s="310"/>
      <c r="Y14" s="169"/>
      <c r="Z14" s="169"/>
      <c r="AA14" s="180"/>
      <c r="AB14" s="180"/>
      <c r="AC14" s="180"/>
      <c r="AD14" s="271">
        <v>29.11</v>
      </c>
      <c r="AE14" s="337">
        <v>981.8</v>
      </c>
      <c r="AF14" s="338" t="s">
        <v>206</v>
      </c>
      <c r="AG14" s="348">
        <v>986.2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130</v>
      </c>
      <c r="D16" s="170">
        <v>5</v>
      </c>
      <c r="E16" s="181">
        <v>-8.8000000000000007</v>
      </c>
      <c r="F16" s="181">
        <v>-21</v>
      </c>
      <c r="G16" s="302">
        <v>-8.5</v>
      </c>
      <c r="H16" s="302">
        <v>-11.9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5</v>
      </c>
      <c r="T16" s="170">
        <v>120</v>
      </c>
      <c r="U16" s="170">
        <v>1156</v>
      </c>
      <c r="V16" s="310"/>
      <c r="W16" s="310"/>
      <c r="X16" s="310"/>
      <c r="Y16" s="170"/>
      <c r="Z16" s="170"/>
      <c r="AA16" s="181"/>
      <c r="AB16" s="181"/>
      <c r="AC16" s="181"/>
      <c r="AD16" s="272">
        <v>29.05</v>
      </c>
      <c r="AE16" s="339">
        <v>979.8</v>
      </c>
      <c r="AF16" s="340" t="s">
        <v>207</v>
      </c>
      <c r="AG16" s="349">
        <v>984.1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-8.1999999999999993</v>
      </c>
      <c r="H17" s="300">
        <f>IF(COUNT(H13:H16)=0,"",MIN(H13:H16))</f>
        <v>-11.9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IF(COUNT(C8:C11,C13:C16)=0,"",'Winds-Day'!I25)</f>
        <v>319.99999999999994</v>
      </c>
      <c r="D20" s="48">
        <f>IF(COUNT(D8:D11,D13:D16)=0,"",SUM(D8:D11,D13:D16)/COUNT(D8:D11,D13:D16))</f>
        <v>3.25</v>
      </c>
      <c r="E20" s="329">
        <f>IF((COUNT(G12,G17))=0,"",(MAX(G12,G17)))</f>
        <v>-8.1999999999999993</v>
      </c>
      <c r="F20" s="301">
        <f>E20</f>
        <v>-8.1999999999999993</v>
      </c>
      <c r="G20" s="293">
        <f>IF((COUNT(H12,H17))=0,"",(MIN(H12,H17)))</f>
        <v>-14.6</v>
      </c>
      <c r="H20" s="59">
        <f>IF((COUNT(E20:G20))=0,"",(AVERAGE(E20:G20)))</f>
        <v>-10.333333333333334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-22</v>
      </c>
      <c r="N20" s="184">
        <f>M20*9/5+32</f>
        <v>-7.6000000000000014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100</v>
      </c>
      <c r="T20" s="45">
        <f>IF(COUNT(S8:S11,S13:S16)=0,"",MAX(S8:S11,S13:S16))</f>
        <v>8</v>
      </c>
      <c r="U20" s="48">
        <f>IF(COUNT(U8:U11,U13:U16)=0,"",VLOOKUP(MAX(S8:S16),S8:U16,3,FALSE))</f>
        <v>1527</v>
      </c>
      <c r="V20" s="67">
        <f>IF(COUNT(W8:W11,W13:W16)=0,"",VLOOKUP(MAX(V8:V16),V8:X16,2,FALSE))</f>
        <v>100</v>
      </c>
      <c r="W20" s="68">
        <f>IF(COUNT(V8:V11,V13:V16)=0,"",MAX(V8:V11,V13:V16))</f>
        <v>9</v>
      </c>
      <c r="X20" s="186">
        <f>IF(COUNT(X8:X11,X13:X16)=0,"",VLOOKUP(MAX(V8:V16),V8:X16,3,FALSE))</f>
        <v>1527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29.23</v>
      </c>
      <c r="T23" s="44">
        <f>IF(COUNT(AD8:AD11,AD13:AD16)=0,"",MIN(AD8:AD16))</f>
        <v>29.05</v>
      </c>
      <c r="U23" s="44">
        <f>IF(COUNT(AD8:AD11,AD13:AD16)=0,"",AVERAGE(AD8:AD16))</f>
        <v>29.147499999999997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0.17999999999999972</v>
      </c>
      <c r="X24" s="119">
        <f>IF(COUNT(E8:E11,E13:E16)=0,"",E20-G20)</f>
        <v>6.4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040"/>
  <sheetViews>
    <sheetView showGridLines="0" showRowColHeaders="0" zoomScaleNormal="100" workbookViewId="0">
      <pane ySplit="7" topLeftCell="A9" activePane="bottomLeft" state="frozen"/>
      <selection activeCell="C9" sqref="C9"/>
      <selection pane="bottomLeft" activeCell="U16" sqref="U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154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110</v>
      </c>
      <c r="D9" s="169">
        <v>12</v>
      </c>
      <c r="E9" s="180">
        <v>-11</v>
      </c>
      <c r="F9" s="180">
        <v>-22.9</v>
      </c>
      <c r="G9" s="302">
        <v>-7.1</v>
      </c>
      <c r="H9" s="302">
        <v>-13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14</v>
      </c>
      <c r="T9" s="169">
        <v>110</v>
      </c>
      <c r="U9" s="169">
        <v>1724</v>
      </c>
      <c r="V9" s="310"/>
      <c r="W9" s="310"/>
      <c r="X9" s="310"/>
      <c r="Y9" s="169"/>
      <c r="Z9" s="169"/>
      <c r="AA9" s="180"/>
      <c r="AB9" s="180"/>
      <c r="AC9" s="180"/>
      <c r="AD9" s="271">
        <v>28.94</v>
      </c>
      <c r="AE9" s="337">
        <v>976.2</v>
      </c>
      <c r="AF9" s="338" t="s">
        <v>208</v>
      </c>
      <c r="AG9" s="348">
        <v>980.5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80</v>
      </c>
      <c r="D11" s="170">
        <v>16</v>
      </c>
      <c r="E11" s="181">
        <v>-10.6</v>
      </c>
      <c r="F11" s="181">
        <v>-22.2</v>
      </c>
      <c r="G11" s="302">
        <v>-7.6</v>
      </c>
      <c r="H11" s="302">
        <v>-10.9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17</v>
      </c>
      <c r="T11" s="170">
        <v>60</v>
      </c>
      <c r="U11" s="170">
        <v>2258</v>
      </c>
      <c r="V11" s="310">
        <v>22</v>
      </c>
      <c r="W11" s="310">
        <v>70</v>
      </c>
      <c r="X11" s="310">
        <v>2256</v>
      </c>
      <c r="Y11" s="170"/>
      <c r="Z11" s="170"/>
      <c r="AA11" s="181"/>
      <c r="AB11" s="181"/>
      <c r="AC11" s="181"/>
      <c r="AD11" s="272">
        <v>28.9</v>
      </c>
      <c r="AE11" s="339">
        <v>974.8</v>
      </c>
      <c r="AF11" s="340" t="s">
        <v>209</v>
      </c>
      <c r="AG11" s="349">
        <v>979.1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-7.1</v>
      </c>
      <c r="H12" s="299">
        <f>IF(COUNT(H8:H11)=0,"",MIN(H8:H11))</f>
        <v>-13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120</v>
      </c>
      <c r="D14" s="169">
        <v>7</v>
      </c>
      <c r="E14" s="180">
        <v>-8.4</v>
      </c>
      <c r="F14" s="180">
        <v>-23.4</v>
      </c>
      <c r="G14" s="302">
        <v>-7.2</v>
      </c>
      <c r="H14" s="302">
        <v>-10.9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16</v>
      </c>
      <c r="T14" s="169">
        <v>70</v>
      </c>
      <c r="U14" s="169">
        <v>3</v>
      </c>
      <c r="V14" s="310">
        <v>20</v>
      </c>
      <c r="W14" s="310">
        <v>60</v>
      </c>
      <c r="X14" s="310">
        <v>112</v>
      </c>
      <c r="Y14" s="169"/>
      <c r="Z14" s="169"/>
      <c r="AA14" s="180"/>
      <c r="AB14" s="180"/>
      <c r="AC14" s="180"/>
      <c r="AD14" s="271">
        <v>28.87</v>
      </c>
      <c r="AE14" s="337">
        <v>973.9</v>
      </c>
      <c r="AF14" s="338" t="s">
        <v>210</v>
      </c>
      <c r="AG14" s="348">
        <v>978.1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50</v>
      </c>
      <c r="D16" s="170">
        <v>10</v>
      </c>
      <c r="E16" s="181">
        <v>-10.5</v>
      </c>
      <c r="F16" s="181">
        <v>-24.8</v>
      </c>
      <c r="G16" s="302">
        <v>-8.5</v>
      </c>
      <c r="H16" s="302">
        <v>-12.1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21</v>
      </c>
      <c r="T16" s="170">
        <v>60</v>
      </c>
      <c r="U16" s="170">
        <v>653</v>
      </c>
      <c r="V16" s="310">
        <v>24</v>
      </c>
      <c r="W16" s="310">
        <v>60</v>
      </c>
      <c r="X16" s="310">
        <v>651</v>
      </c>
      <c r="Y16" s="170"/>
      <c r="Z16" s="170"/>
      <c r="AA16" s="181"/>
      <c r="AB16" s="181"/>
      <c r="AC16" s="181"/>
      <c r="AD16" s="272">
        <v>28.86</v>
      </c>
      <c r="AE16" s="339">
        <v>973.5</v>
      </c>
      <c r="AF16" s="340" t="s">
        <v>211</v>
      </c>
      <c r="AG16" s="349">
        <v>977.7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-7.2</v>
      </c>
      <c r="H17" s="300">
        <f>IF(COUNT(H13:H16)=0,"",MIN(H13:H16))</f>
        <v>-12.1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IF(COUNT(C8:C11,C13:C16)=0,"",'Winds-Day'!K25)</f>
        <v>87.749012935072543</v>
      </c>
      <c r="D20" s="48">
        <f>IF(COUNT(D8:D11,D13:D16)=0,"",SUM(D8:D11,D13:D16)/COUNT(D8:D11,D13:D16))</f>
        <v>11.25</v>
      </c>
      <c r="E20" s="329">
        <f>IF((COUNT(G12,G17))=0,"",(MAX(G12,G17)))</f>
        <v>-7.1</v>
      </c>
      <c r="F20" s="301">
        <f>E20</f>
        <v>-7.1</v>
      </c>
      <c r="G20" s="293">
        <f>IF((COUNT(H12,H17))=0,"",(MIN(H12,H17)))</f>
        <v>-13</v>
      </c>
      <c r="H20" s="59">
        <f>IF((COUNT(E20:G20))=0,"",(AVERAGE(E20:G20)))</f>
        <v>-9.0666666666666664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-24</v>
      </c>
      <c r="N20" s="184">
        <f>M20*9/5+32</f>
        <v>-11.200000000000003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21</v>
      </c>
      <c r="U20" s="48">
        <f>IF(COUNT(U8:U11,U13:U16)=0,"",VLOOKUP(MAX(S8:S16),S8:U16,3,FALSE))</f>
        <v>653</v>
      </c>
      <c r="V20" s="67">
        <f>IF(COUNT(W8:W11,W13:W16)=0,"",VLOOKUP(MAX(V8:V16),V8:X16,2,FALSE))</f>
        <v>60</v>
      </c>
      <c r="W20" s="68">
        <f>IF(COUNT(V8:V11,V13:V16)=0,"",MAX(V8:V11,V13:V16))</f>
        <v>24</v>
      </c>
      <c r="X20" s="186">
        <f>IF(COUNT(X8:X11,X13:X16)=0,"",VLOOKUP(MAX(V8:V16),V8:X16,3,FALSE))</f>
        <v>651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28.94</v>
      </c>
      <c r="T23" s="44">
        <f>IF(COUNT(AD8:AD11,AD13:AD16)=0,"",MIN(AD8:AD16))</f>
        <v>28.86</v>
      </c>
      <c r="U23" s="44">
        <f>IF(COUNT(AD8:AD11,AD13:AD16)=0,"",AVERAGE(AD8:AD16))</f>
        <v>28.892500000000002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8.0000000000001847E-2</v>
      </c>
      <c r="X24" s="119">
        <f>IF(COUNT(E8:E11,E13:E16)=0,"",E20-G20)</f>
        <v>5.9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9" activePane="bottomLeft" state="frozen"/>
      <selection activeCell="C9" sqref="C9"/>
      <selection pane="bottomLeft" activeCell="J13" sqref="J13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155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50</v>
      </c>
      <c r="D9" s="169">
        <v>11</v>
      </c>
      <c r="E9" s="180">
        <v>-10.1</v>
      </c>
      <c r="F9" s="180">
        <v>-24.6</v>
      </c>
      <c r="G9" s="302">
        <v>-9.8000000000000007</v>
      </c>
      <c r="H9" s="302">
        <v>-11.5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14</v>
      </c>
      <c r="T9" s="169">
        <v>50</v>
      </c>
      <c r="U9" s="169">
        <v>1233</v>
      </c>
      <c r="V9" s="310"/>
      <c r="W9" s="310"/>
      <c r="X9" s="310"/>
      <c r="Y9" s="169"/>
      <c r="Z9" s="169"/>
      <c r="AA9" s="180"/>
      <c r="AB9" s="180"/>
      <c r="AC9" s="180"/>
      <c r="AD9" s="271">
        <v>28.84</v>
      </c>
      <c r="AE9" s="337">
        <v>973.1</v>
      </c>
      <c r="AF9" s="338" t="s">
        <v>212</v>
      </c>
      <c r="AG9" s="348">
        <v>977.2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6</v>
      </c>
      <c r="E11" s="181">
        <v>-10</v>
      </c>
      <c r="F11" s="181">
        <v>-22.2</v>
      </c>
      <c r="G11" s="302">
        <v>-9.6999999999999993</v>
      </c>
      <c r="H11" s="302">
        <v>-11.4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16</v>
      </c>
      <c r="T11" s="170">
        <v>150</v>
      </c>
      <c r="U11" s="170">
        <v>2234</v>
      </c>
      <c r="V11" s="310">
        <v>28</v>
      </c>
      <c r="W11" s="310">
        <v>160</v>
      </c>
      <c r="X11" s="310">
        <v>2209</v>
      </c>
      <c r="Y11" s="170"/>
      <c r="Z11" s="170"/>
      <c r="AA11" s="181"/>
      <c r="AB11" s="181"/>
      <c r="AC11" s="181"/>
      <c r="AD11" s="272">
        <v>28.91</v>
      </c>
      <c r="AE11" s="339">
        <v>975.3</v>
      </c>
      <c r="AF11" s="340" t="s">
        <v>213</v>
      </c>
      <c r="AG11" s="349">
        <v>979.5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-9.6999999999999993</v>
      </c>
      <c r="H12" s="299">
        <f>IF(COUNT(H8:H11)=0,"",MIN(H8:H11))</f>
        <v>-11.5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4</v>
      </c>
      <c r="E14" s="180">
        <v>-9.1</v>
      </c>
      <c r="F14" s="180">
        <v>-23.1</v>
      </c>
      <c r="G14" s="302">
        <v>-8.9</v>
      </c>
      <c r="H14" s="302">
        <v>-11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18</v>
      </c>
      <c r="T14" s="169">
        <v>60</v>
      </c>
      <c r="U14" s="169">
        <v>222</v>
      </c>
      <c r="V14" s="310">
        <v>21</v>
      </c>
      <c r="W14" s="310">
        <v>50</v>
      </c>
      <c r="X14" s="310">
        <v>255</v>
      </c>
      <c r="Y14" s="169"/>
      <c r="Z14" s="169"/>
      <c r="AA14" s="180"/>
      <c r="AB14" s="180"/>
      <c r="AC14" s="180"/>
      <c r="AD14" s="271">
        <v>28.94</v>
      </c>
      <c r="AE14" s="337">
        <v>976.1</v>
      </c>
      <c r="AF14" s="338" t="s">
        <v>214</v>
      </c>
      <c r="AG14" s="348">
        <v>980.4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320</v>
      </c>
      <c r="D16" s="170">
        <v>5</v>
      </c>
      <c r="E16" s="181">
        <v>-12.3</v>
      </c>
      <c r="F16" s="181">
        <v>-21.8</v>
      </c>
      <c r="G16" s="302">
        <v>-9</v>
      </c>
      <c r="H16" s="302">
        <v>-12.3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7</v>
      </c>
      <c r="T16" s="170">
        <v>100</v>
      </c>
      <c r="U16" s="170">
        <v>823</v>
      </c>
      <c r="V16" s="310">
        <v>10</v>
      </c>
      <c r="W16" s="310">
        <v>110</v>
      </c>
      <c r="X16" s="310">
        <v>800</v>
      </c>
      <c r="Y16" s="170"/>
      <c r="Z16" s="170"/>
      <c r="AA16" s="181"/>
      <c r="AB16" s="181"/>
      <c r="AC16" s="181"/>
      <c r="AD16" s="272">
        <v>28.99</v>
      </c>
      <c r="AE16" s="339">
        <v>978</v>
      </c>
      <c r="AF16" s="340" t="s">
        <v>215</v>
      </c>
      <c r="AG16" s="349">
        <v>982.2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-8.9</v>
      </c>
      <c r="H17" s="300">
        <f>IF(COUNT(H13:H16)=0,"",MIN(H13:H16))</f>
        <v>-12.3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IF(COUNT(C8:C11,C13:C16)=0,"",'Winds-Day'!M25)</f>
        <v>25.556045219583456</v>
      </c>
      <c r="D20" s="48">
        <f>IF(COUNT(D8:D11,D13:D16)=0,"",SUM(D8:D11,D13:D16)/COUNT(D8:D11,D13:D16))</f>
        <v>6.5</v>
      </c>
      <c r="E20" s="329">
        <f>IF((COUNT(G12,G17))=0,"",(MAX(G12,G17)))</f>
        <v>-8.9</v>
      </c>
      <c r="F20" s="301">
        <f>E20</f>
        <v>-8.9</v>
      </c>
      <c r="G20" s="293">
        <f>IF((COUNT(H12,H17))=0,"",(MIN(H12,H17)))</f>
        <v>-12.3</v>
      </c>
      <c r="H20" s="59">
        <f>IF((COUNT(E20:G20))=0,"",(AVERAGE(E20:G20)))</f>
        <v>-10.033333333333333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-23</v>
      </c>
      <c r="N20" s="184">
        <f>M20*9/5+32</f>
        <v>-9.3999999999999986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18</v>
      </c>
      <c r="U20" s="48">
        <f>IF(COUNT(U8:U11,U13:U16)=0,"",VLOOKUP(MAX(S8:S16),S8:U16,3,FALSE))</f>
        <v>222</v>
      </c>
      <c r="V20" s="67">
        <f>IF(COUNT(W8:W11,W13:W16)=0,"",VLOOKUP(MAX(V8:V16),V8:X16,2,FALSE))</f>
        <v>160</v>
      </c>
      <c r="W20" s="68">
        <f>IF(COUNT(V8:V11,V13:V16)=0,"",MAX(V8:V11,V13:V16))</f>
        <v>28</v>
      </c>
      <c r="X20" s="186">
        <f>IF(COUNT(X8:X11,X13:X16)=0,"",VLOOKUP(MAX(V8:V16),V8:X16,3,FALSE))</f>
        <v>2209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28.99</v>
      </c>
      <c r="T23" s="44">
        <f>IF(COUNT(AD8:AD11,AD13:AD16)=0,"",MIN(AD8:AD16))</f>
        <v>28.84</v>
      </c>
      <c r="U23" s="44">
        <f>IF(COUNT(AD8:AD11,AD13:AD16)=0,"",AVERAGE(AD8:AD16))</f>
        <v>28.919999999999998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0.14999999999999858</v>
      </c>
      <c r="X24" s="119">
        <f>IF(COUNT(E8:E11,E13:E16)=0,"",E20-G20)</f>
        <v>3.4000000000000004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P15" sqref="P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156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350</v>
      </c>
      <c r="D9" s="169">
        <v>8</v>
      </c>
      <c r="E9" s="180">
        <v>-9.8000000000000007</v>
      </c>
      <c r="F9" s="180">
        <v>-19</v>
      </c>
      <c r="G9" s="302">
        <v>-9.8000000000000007</v>
      </c>
      <c r="H9" s="302">
        <v>-12.3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13</v>
      </c>
      <c r="T9" s="169">
        <v>350</v>
      </c>
      <c r="U9" s="169">
        <v>1613</v>
      </c>
      <c r="V9" s="310"/>
      <c r="W9" s="310"/>
      <c r="X9" s="310"/>
      <c r="Y9" s="169"/>
      <c r="Z9" s="169"/>
      <c r="AA9" s="180"/>
      <c r="AB9" s="180"/>
      <c r="AC9" s="180"/>
      <c r="AD9" s="271">
        <v>28.99</v>
      </c>
      <c r="AE9" s="337">
        <v>978</v>
      </c>
      <c r="AF9" s="338" t="s">
        <v>202</v>
      </c>
      <c r="AG9" s="348">
        <v>982.2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320</v>
      </c>
      <c r="D11" s="170">
        <v>5</v>
      </c>
      <c r="E11" s="181">
        <v>-8.4</v>
      </c>
      <c r="F11" s="181">
        <v>-14.8</v>
      </c>
      <c r="G11" s="302">
        <v>-7.7</v>
      </c>
      <c r="H11" s="302">
        <v>-10.1</v>
      </c>
      <c r="I11" s="181"/>
      <c r="J11" s="181"/>
      <c r="K11" s="181"/>
      <c r="L11" s="174" t="s">
        <v>216</v>
      </c>
      <c r="M11" s="181"/>
      <c r="N11" s="174"/>
      <c r="O11" s="181"/>
      <c r="P11" s="174"/>
      <c r="Q11" s="181"/>
      <c r="R11" s="296"/>
      <c r="S11" s="170">
        <v>14</v>
      </c>
      <c r="T11" s="170">
        <v>350</v>
      </c>
      <c r="U11" s="170">
        <v>1814</v>
      </c>
      <c r="V11" s="310">
        <v>18</v>
      </c>
      <c r="W11" s="310">
        <v>340</v>
      </c>
      <c r="X11" s="310">
        <v>1810</v>
      </c>
      <c r="Y11" s="170"/>
      <c r="Z11" s="170"/>
      <c r="AA11" s="181"/>
      <c r="AB11" s="181"/>
      <c r="AC11" s="181"/>
      <c r="AD11" s="272">
        <v>29.02</v>
      </c>
      <c r="AE11" s="339">
        <v>979.1</v>
      </c>
      <c r="AF11" s="340" t="s">
        <v>217</v>
      </c>
      <c r="AG11" s="349">
        <v>983.3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-7.7</v>
      </c>
      <c r="H12" s="299">
        <f>IF(COUNT(H8:H11)=0,"",MIN(H8:H11))</f>
        <v>-12.3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6</v>
      </c>
      <c r="E14" s="180">
        <v>-9.1</v>
      </c>
      <c r="F14" s="180">
        <v>-13.2</v>
      </c>
      <c r="G14" s="302">
        <v>-7.2</v>
      </c>
      <c r="H14" s="302">
        <v>-10.1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12</v>
      </c>
      <c r="T14" s="169">
        <v>100</v>
      </c>
      <c r="U14" s="169">
        <v>452</v>
      </c>
      <c r="V14" s="310"/>
      <c r="W14" s="310"/>
      <c r="X14" s="310"/>
      <c r="Y14" s="169"/>
      <c r="Z14" s="169"/>
      <c r="AA14" s="180"/>
      <c r="AB14" s="180"/>
      <c r="AC14" s="180"/>
      <c r="AD14" s="271">
        <v>29.03</v>
      </c>
      <c r="AE14" s="337">
        <v>979.5</v>
      </c>
      <c r="AF14" s="338" t="s">
        <v>197</v>
      </c>
      <c r="AG14" s="348">
        <v>983.7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160</v>
      </c>
      <c r="D16" s="170">
        <v>18</v>
      </c>
      <c r="E16" s="181">
        <v>-10.8</v>
      </c>
      <c r="F16" s="181">
        <v>-15.2</v>
      </c>
      <c r="G16" s="302">
        <v>-9.1</v>
      </c>
      <c r="H16" s="302">
        <v>-11.7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221</v>
      </c>
      <c r="S16" s="170">
        <v>26</v>
      </c>
      <c r="T16" s="170">
        <v>170</v>
      </c>
      <c r="U16" s="170">
        <v>958</v>
      </c>
      <c r="V16" s="310">
        <v>35</v>
      </c>
      <c r="W16" s="310">
        <v>190</v>
      </c>
      <c r="X16" s="310">
        <v>842</v>
      </c>
      <c r="Y16" s="170"/>
      <c r="Z16" s="170"/>
      <c r="AA16" s="181"/>
      <c r="AB16" s="181"/>
      <c r="AC16" s="181"/>
      <c r="AD16" s="272">
        <v>29.06</v>
      </c>
      <c r="AE16" s="339">
        <v>980.1</v>
      </c>
      <c r="AF16" s="340" t="s">
        <v>218</v>
      </c>
      <c r="AG16" s="349">
        <v>984.3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-7.2</v>
      </c>
      <c r="H17" s="300">
        <f>IF(COUNT(H13:H16)=0,"",MIN(H13:H16))</f>
        <v>-11.7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IF(COUNT(C8:C11,C13:C16)=0,"",'Winds-Day'!O25)</f>
        <v>163.38657954419685</v>
      </c>
      <c r="D20" s="48">
        <f>IF(COUNT(D8:D11,D13:D16)=0,"",SUM(D8:D11,D13:D16)/COUNT(D8:D11,D13:D16))</f>
        <v>9.25</v>
      </c>
      <c r="E20" s="329">
        <f>IF((COUNT(G12,G17))=0,"",(MAX(G12,G17)))</f>
        <v>-7.2</v>
      </c>
      <c r="F20" s="301">
        <f>E20</f>
        <v>-7.2</v>
      </c>
      <c r="G20" s="293">
        <f>IF((COUNT(H12,H17))=0,"",(MIN(H12,H17)))</f>
        <v>-12.3</v>
      </c>
      <c r="H20" s="59">
        <f>IF((COUNT(E20:G20))=0,"",(AVERAGE(E20:G20)))</f>
        <v>-8.9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-22</v>
      </c>
      <c r="N20" s="184">
        <f>M20*9/5+32</f>
        <v>-7.6000000000000014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26</v>
      </c>
      <c r="U20" s="48">
        <f>IF(COUNT(U8:U11,U13:U16)=0,"",VLOOKUP(MAX(S8:S16),S8:U16,3,FALSE))</f>
        <v>958</v>
      </c>
      <c r="V20" s="67">
        <f>IF(COUNT(W8:W11,W13:W16)=0,"",VLOOKUP(MAX(V8:V16),V8:X16,2,FALSE))</f>
        <v>190</v>
      </c>
      <c r="W20" s="68">
        <f>IF(COUNT(V8:V11,V13:V16)=0,"",MAX(V8:V11,V13:V16))</f>
        <v>35</v>
      </c>
      <c r="X20" s="186">
        <f>IF(COUNT(X8:X11,X13:X16)=0,"",VLOOKUP(MAX(V8:V16),V8:X16,3,FALSE))</f>
        <v>842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29.06</v>
      </c>
      <c r="T23" s="44">
        <f>IF(COUNT(AD8:AD11,AD13:AD16)=0,"",MIN(AD8:AD16))</f>
        <v>28.99</v>
      </c>
      <c r="U23" s="44">
        <f>IF(COUNT(AD8:AD11,AD13:AD16)=0,"",AVERAGE(AD8:AD16))</f>
        <v>29.024999999999999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7.0000000000000284E-2</v>
      </c>
      <c r="X24" s="119">
        <f>IF(COUNT(E8:E11,E13:E16)=0,"",E20-G20)</f>
        <v>5.1000000000000005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AE10" sqref="AE1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157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170</v>
      </c>
      <c r="D9" s="169">
        <v>27</v>
      </c>
      <c r="E9" s="180">
        <v>-11.5</v>
      </c>
      <c r="F9" s="180">
        <v>-15.6</v>
      </c>
      <c r="G9" s="302">
        <v>-10.9</v>
      </c>
      <c r="H9" s="302">
        <v>-12.8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30</v>
      </c>
      <c r="T9" s="169">
        <v>170</v>
      </c>
      <c r="U9" s="169">
        <v>1759</v>
      </c>
      <c r="V9" s="310">
        <v>35</v>
      </c>
      <c r="W9" s="310">
        <v>170</v>
      </c>
      <c r="X9" s="310">
        <v>1739</v>
      </c>
      <c r="Y9" s="169"/>
      <c r="Z9" s="169"/>
      <c r="AA9" s="180"/>
      <c r="AB9" s="180"/>
      <c r="AC9" s="180"/>
      <c r="AD9" s="271">
        <v>29.02</v>
      </c>
      <c r="AE9" s="337">
        <v>979.1</v>
      </c>
      <c r="AF9" s="351" t="s">
        <v>228</v>
      </c>
      <c r="AG9" s="348">
        <v>983.1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140</v>
      </c>
      <c r="D11" s="170">
        <v>20</v>
      </c>
      <c r="E11" s="181">
        <v>-9.6</v>
      </c>
      <c r="F11" s="181">
        <v>-16.2</v>
      </c>
      <c r="G11" s="302">
        <v>-9.6</v>
      </c>
      <c r="H11" s="302">
        <v>-11.5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32</v>
      </c>
      <c r="T11" s="170">
        <v>170</v>
      </c>
      <c r="U11" s="170">
        <v>1852</v>
      </c>
      <c r="V11" s="310">
        <v>40</v>
      </c>
      <c r="W11" s="310">
        <v>160</v>
      </c>
      <c r="X11" s="310">
        <v>1851</v>
      </c>
      <c r="Y11" s="170"/>
      <c r="Z11" s="170"/>
      <c r="AA11" s="181"/>
      <c r="AB11" s="181"/>
      <c r="AC11" s="181"/>
      <c r="AD11" s="272">
        <v>29.05</v>
      </c>
      <c r="AE11" s="339">
        <v>979.7</v>
      </c>
      <c r="AF11" s="340" t="s">
        <v>220</v>
      </c>
      <c r="AG11" s="349">
        <v>984.1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-9.6</v>
      </c>
      <c r="H12" s="299">
        <f>IF(COUNT(H8:H11)=0,"",MIN(H8:H11))</f>
        <v>-12.8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110</v>
      </c>
      <c r="D14" s="169">
        <v>12</v>
      </c>
      <c r="E14" s="180">
        <v>-7.5</v>
      </c>
      <c r="F14" s="180">
        <v>-16.399999999999999</v>
      </c>
      <c r="G14" s="302">
        <v>-7.4</v>
      </c>
      <c r="H14" s="302">
        <v>-10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28</v>
      </c>
      <c r="T14" s="169">
        <v>170</v>
      </c>
      <c r="U14" s="169">
        <v>218</v>
      </c>
      <c r="V14" s="310">
        <v>37</v>
      </c>
      <c r="W14" s="310">
        <v>160</v>
      </c>
      <c r="X14" s="310">
        <v>221</v>
      </c>
      <c r="Y14" s="169"/>
      <c r="Z14" s="169"/>
      <c r="AA14" s="180"/>
      <c r="AB14" s="180"/>
      <c r="AC14" s="180"/>
      <c r="AD14" s="271">
        <v>29.08</v>
      </c>
      <c r="AE14" s="337">
        <v>980.9</v>
      </c>
      <c r="AF14" s="338" t="s">
        <v>222</v>
      </c>
      <c r="AG14" s="348">
        <v>985.2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/>
      <c r="D16" s="170">
        <v>5</v>
      </c>
      <c r="E16" s="181">
        <v>-8.1</v>
      </c>
      <c r="F16" s="181">
        <v>-21</v>
      </c>
      <c r="G16" s="302">
        <v>-7.3</v>
      </c>
      <c r="H16" s="302">
        <v>-8.4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18</v>
      </c>
      <c r="T16" s="170">
        <v>160</v>
      </c>
      <c r="U16" s="170">
        <v>643</v>
      </c>
      <c r="V16" s="310">
        <v>26</v>
      </c>
      <c r="W16" s="310">
        <v>130</v>
      </c>
      <c r="X16" s="310">
        <v>758</v>
      </c>
      <c r="Y16" s="170"/>
      <c r="Z16" s="170"/>
      <c r="AA16" s="181"/>
      <c r="AB16" s="181"/>
      <c r="AC16" s="181"/>
      <c r="AD16" s="272">
        <v>29.1</v>
      </c>
      <c r="AE16" s="339">
        <v>981.6</v>
      </c>
      <c r="AF16" s="340" t="s">
        <v>223</v>
      </c>
      <c r="AG16" s="349">
        <v>985.8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-7.3</v>
      </c>
      <c r="H17" s="300">
        <f>IF(COUNT(H13:H16)=0,"",MIN(H13:H16))</f>
        <v>-10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IF(COUNT(C8:C11,C13:C16)=0,"",'Winds-Day'!Q25)</f>
        <v>147.9398273459442</v>
      </c>
      <c r="D20" s="48">
        <f>IF(COUNT(D8:D11,D13:D16)=0,"",SUM(D8:D11,D13:D16)/COUNT(D8:D11,D13:D16))</f>
        <v>16</v>
      </c>
      <c r="E20" s="329">
        <f>IF((COUNT(G12,G17))=0,"",(MAX(G12,G17)))</f>
        <v>-7.3</v>
      </c>
      <c r="F20" s="301">
        <f>E20</f>
        <v>-7.3</v>
      </c>
      <c r="G20" s="293">
        <f>IF((COUNT(H12,H17))=0,"",(MIN(H12,H17)))</f>
        <v>-12.8</v>
      </c>
      <c r="H20" s="59">
        <f>IF((COUNT(E20:G20))=0,"",(AVERAGE(E20:G20)))</f>
        <v>-9.1333333333333329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-24</v>
      </c>
      <c r="N20" s="184">
        <f>M20*9/5+32</f>
        <v>-11.200000000000003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32</v>
      </c>
      <c r="U20" s="48">
        <f>IF(COUNT(U8:U11,U13:U16)=0,"",VLOOKUP(MAX(S8:S16),S8:U16,3,FALSE))</f>
        <v>1852</v>
      </c>
      <c r="V20" s="67">
        <f>IF(COUNT(W8:W11,W13:W16)=0,"",VLOOKUP(MAX(V8:V16),V8:X16,2,FALSE))</f>
        <v>160</v>
      </c>
      <c r="W20" s="68">
        <f>IF(COUNT(V8:V11,V13:V16)=0,"",MAX(V8:V11,V13:V16))</f>
        <v>40</v>
      </c>
      <c r="X20" s="186">
        <f>IF(COUNT(X8:X11,X13:X16)=0,"",VLOOKUP(MAX(V8:V16),V8:X16,3,FALSE))</f>
        <v>1851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</v>
      </c>
      <c r="T23" s="44">
        <f>IF(COUNT(AD8:AD11,AD13:AD16)=0,"",MIN(AD8:AD16))</f>
        <v>29.02</v>
      </c>
      <c r="U23" s="44">
        <f>IF(COUNT(AD8:AD11,AD13:AD16)=0,"",AVERAGE(AD8:AD16))</f>
        <v>29.0625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8.0000000000001847E-2</v>
      </c>
      <c r="X24" s="119">
        <f>IF(COUNT(E8:E11,E13:E16)=0,"",E20-G20)</f>
        <v>5.5000000000000009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N20" sqref="N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81" t="s">
        <v>73</v>
      </c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3"/>
      <c r="U3" s="35"/>
      <c r="V3" s="35"/>
      <c r="W3" s="35"/>
      <c r="X3" s="35"/>
      <c r="Y3" s="35"/>
      <c r="Z3" s="35"/>
      <c r="AA3" s="76"/>
      <c r="AB3" s="381" t="s">
        <v>158</v>
      </c>
      <c r="AC3" s="383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84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35"/>
      <c r="V4" s="35"/>
      <c r="W4" s="35"/>
      <c r="X4" s="35"/>
      <c r="Y4" s="35"/>
      <c r="Z4" s="35"/>
      <c r="AA4" s="76"/>
      <c r="AB4" s="384"/>
      <c r="AC4" s="386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373" t="s">
        <v>70</v>
      </c>
      <c r="AA5" s="36"/>
      <c r="AB5" s="36"/>
      <c r="AC5" s="35"/>
      <c r="AD5" s="69"/>
      <c r="AE5" s="354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8" t="s">
        <v>64</v>
      </c>
      <c r="D6" s="377"/>
      <c r="E6" s="18"/>
      <c r="F6" s="418" t="s">
        <v>189</v>
      </c>
      <c r="G6" s="388" t="s">
        <v>192</v>
      </c>
      <c r="H6" s="377"/>
      <c r="I6" s="388" t="s">
        <v>142</v>
      </c>
      <c r="J6" s="389"/>
      <c r="K6" s="377"/>
      <c r="L6" s="388" t="s">
        <v>134</v>
      </c>
      <c r="M6" s="389"/>
      <c r="N6" s="389"/>
      <c r="O6" s="389"/>
      <c r="P6" s="389"/>
      <c r="Q6" s="377"/>
      <c r="R6" s="357" t="s">
        <v>80</v>
      </c>
      <c r="S6" s="388" t="s">
        <v>132</v>
      </c>
      <c r="T6" s="389"/>
      <c r="U6" s="377"/>
      <c r="V6" s="388" t="s">
        <v>133</v>
      </c>
      <c r="W6" s="389"/>
      <c r="X6" s="389"/>
      <c r="Y6" s="412" t="s">
        <v>193</v>
      </c>
      <c r="Z6" s="374"/>
      <c r="AA6" s="388" t="s">
        <v>144</v>
      </c>
      <c r="AB6" s="389"/>
      <c r="AC6" s="377"/>
      <c r="AD6" s="246" t="s">
        <v>71</v>
      </c>
      <c r="AE6" s="355"/>
      <c r="AF6" s="35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78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3"/>
      <c r="Z7" s="375"/>
      <c r="AA7" s="22" t="s">
        <v>148</v>
      </c>
      <c r="AB7" s="23" t="s">
        <v>149</v>
      </c>
      <c r="AC7" s="23" t="s">
        <v>150</v>
      </c>
      <c r="AD7" s="246" t="s">
        <v>72</v>
      </c>
      <c r="AE7" s="356"/>
      <c r="AF7" s="358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342">
        <v>70</v>
      </c>
      <c r="D9" s="169">
        <v>10</v>
      </c>
      <c r="E9" s="180">
        <v>-10.6</v>
      </c>
      <c r="F9" s="180">
        <v>-20.8</v>
      </c>
      <c r="G9" s="302">
        <v>-7.8</v>
      </c>
      <c r="H9" s="302">
        <v>-11.8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13</v>
      </c>
      <c r="T9" s="169">
        <v>60</v>
      </c>
      <c r="U9" s="169">
        <v>1732</v>
      </c>
      <c r="V9" s="310">
        <v>17</v>
      </c>
      <c r="W9" s="310">
        <v>80</v>
      </c>
      <c r="X9" s="310">
        <v>1705</v>
      </c>
      <c r="Y9" s="169"/>
      <c r="Z9" s="169"/>
      <c r="AA9" s="180"/>
      <c r="AB9" s="180"/>
      <c r="AC9" s="180"/>
      <c r="AD9" s="271">
        <v>29.1</v>
      </c>
      <c r="AE9" s="337">
        <v>981.6</v>
      </c>
      <c r="AF9" s="351" t="s">
        <v>224</v>
      </c>
      <c r="AG9" s="348">
        <v>985.9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350</v>
      </c>
      <c r="D11" s="170">
        <v>7</v>
      </c>
      <c r="E11" s="181">
        <v>-7.4</v>
      </c>
      <c r="F11" s="181">
        <v>-17.399999999999999</v>
      </c>
      <c r="G11" s="302">
        <v>-6.1</v>
      </c>
      <c r="H11" s="302">
        <v>-10.5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13</v>
      </c>
      <c r="T11" s="170">
        <v>80</v>
      </c>
      <c r="U11" s="170">
        <v>1900</v>
      </c>
      <c r="V11" s="310"/>
      <c r="W11" s="310"/>
      <c r="X11" s="310"/>
      <c r="Y11" s="170"/>
      <c r="Z11" s="170"/>
      <c r="AA11" s="181"/>
      <c r="AB11" s="181"/>
      <c r="AC11" s="181"/>
      <c r="AD11" s="272">
        <v>29.09</v>
      </c>
      <c r="AE11" s="339">
        <v>981.2</v>
      </c>
      <c r="AF11" s="340" t="s">
        <v>225</v>
      </c>
      <c r="AG11" s="349">
        <v>985.4</v>
      </c>
      <c r="AH11" s="247"/>
    </row>
    <row r="12" spans="1:34" ht="12.75" customHeight="1" x14ac:dyDescent="0.2">
      <c r="A12" s="247"/>
      <c r="B12" s="332"/>
      <c r="C12" s="396" t="s">
        <v>74</v>
      </c>
      <c r="D12" s="397"/>
      <c r="E12" s="398"/>
      <c r="F12" s="333"/>
      <c r="G12" s="298">
        <f>IF(COUNT(G8:G11)=0,"",MAX(G8:G11))</f>
        <v>-6.1</v>
      </c>
      <c r="H12" s="299">
        <f>IF(COUNT(H8:H11)=0,"",MIN(H8:H11))</f>
        <v>-11.8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330</v>
      </c>
      <c r="D14" s="169">
        <v>7</v>
      </c>
      <c r="E14" s="180">
        <v>-7</v>
      </c>
      <c r="F14" s="180">
        <v>-12.8</v>
      </c>
      <c r="G14" s="302">
        <v>-6.4</v>
      </c>
      <c r="H14" s="302">
        <v>-7.7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10</v>
      </c>
      <c r="T14" s="169">
        <v>340</v>
      </c>
      <c r="U14" s="169">
        <v>547</v>
      </c>
      <c r="V14" s="310">
        <v>13</v>
      </c>
      <c r="W14" s="310">
        <v>330</v>
      </c>
      <c r="X14" s="310">
        <v>550</v>
      </c>
      <c r="Y14" s="169"/>
      <c r="Z14" s="169"/>
      <c r="AA14" s="180"/>
      <c r="AB14" s="180"/>
      <c r="AC14" s="180"/>
      <c r="AD14" s="271">
        <v>29.08</v>
      </c>
      <c r="AE14" s="337">
        <v>980.9</v>
      </c>
      <c r="AF14" s="338" t="s">
        <v>226</v>
      </c>
      <c r="AG14" s="348">
        <v>985.1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-8.6999999999999993</v>
      </c>
      <c r="F16" s="181">
        <v>-11.8</v>
      </c>
      <c r="G16" s="302">
        <v>-6.7</v>
      </c>
      <c r="H16" s="302">
        <v>-8.6999999999999993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9</v>
      </c>
      <c r="T16" s="170">
        <v>320</v>
      </c>
      <c r="U16" s="170">
        <v>650</v>
      </c>
      <c r="V16" s="310">
        <v>11</v>
      </c>
      <c r="W16" s="310">
        <v>300</v>
      </c>
      <c r="X16" s="310">
        <v>649</v>
      </c>
      <c r="Y16" s="170"/>
      <c r="Z16" s="170"/>
      <c r="AA16" s="181"/>
      <c r="AB16" s="181"/>
      <c r="AC16" s="181"/>
      <c r="AD16" s="272">
        <v>29.06</v>
      </c>
      <c r="AE16" s="339">
        <v>980.4</v>
      </c>
      <c r="AF16" s="340" t="s">
        <v>227</v>
      </c>
      <c r="AG16" s="349">
        <v>984.6</v>
      </c>
      <c r="AH16" s="247"/>
    </row>
    <row r="17" spans="1:34" ht="12.75" customHeight="1" x14ac:dyDescent="0.2">
      <c r="A17" s="247"/>
      <c r="B17" s="332"/>
      <c r="C17" s="368" t="s">
        <v>74</v>
      </c>
      <c r="D17" s="369"/>
      <c r="E17" s="370"/>
      <c r="F17" s="330"/>
      <c r="G17" s="298">
        <f>IF(COUNT(G13:G16)=0,"",MAX(G13:G16))</f>
        <v>-6.4</v>
      </c>
      <c r="H17" s="300">
        <f>IF(COUNT(H13:H16)=0,"",MIN(H13:H16))</f>
        <v>-8.6999999999999993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68" t="s">
        <v>98</v>
      </c>
      <c r="D18" s="370"/>
      <c r="E18" s="379"/>
      <c r="F18" s="400" t="s">
        <v>76</v>
      </c>
      <c r="G18" s="371" t="s">
        <v>77</v>
      </c>
      <c r="H18" s="371" t="s">
        <v>75</v>
      </c>
      <c r="I18" s="368" t="s">
        <v>142</v>
      </c>
      <c r="J18" s="369"/>
      <c r="K18" s="369"/>
      <c r="L18" s="370"/>
      <c r="M18" s="388" t="s">
        <v>79</v>
      </c>
      <c r="N18" s="377"/>
      <c r="O18" s="368" t="s">
        <v>97</v>
      </c>
      <c r="P18" s="369"/>
      <c r="Q18" s="370"/>
      <c r="R18" s="390" t="s">
        <v>78</v>
      </c>
      <c r="S18" s="405" t="s">
        <v>81</v>
      </c>
      <c r="T18" s="406"/>
      <c r="U18" s="407"/>
      <c r="V18" s="405" t="s">
        <v>82</v>
      </c>
      <c r="W18" s="406"/>
      <c r="X18" s="406"/>
      <c r="Y18" s="390" t="s">
        <v>69</v>
      </c>
      <c r="Z18" s="390" t="s">
        <v>70</v>
      </c>
      <c r="AA18" s="393" t="s">
        <v>144</v>
      </c>
      <c r="AB18" s="394"/>
      <c r="AC18" s="394"/>
      <c r="AD18" s="395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380"/>
      <c r="F19" s="378"/>
      <c r="G19" s="387"/>
      <c r="H19" s="37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04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1"/>
      <c r="Z19" s="391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IF(COUNT(C8:C11,C13:C16)=0,"",'Winds-Day'!S25)</f>
        <v>15.95355426438716</v>
      </c>
      <c r="D20" s="48">
        <f>IF(COUNT(D8:D11,D13:D16)=0,"",SUM(D8:D11,D13:D16)/COUNT(D8:D11,D13:D16))</f>
        <v>6</v>
      </c>
      <c r="E20" s="329">
        <f>IF((COUNT(G12,G17))=0,"",(MAX(G12,G17)))</f>
        <v>-6.1</v>
      </c>
      <c r="F20" s="301">
        <f>E20</f>
        <v>-6.1</v>
      </c>
      <c r="G20" s="293">
        <f>IF((COUNT(H12,H17))=0,"",(MIN(H12,H17)))</f>
        <v>-11.8</v>
      </c>
      <c r="H20" s="59">
        <f>IF((COUNT(E20:G20))=0,"",(AVERAGE(E20:G20)))</f>
        <v>-8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-19</v>
      </c>
      <c r="N20" s="184">
        <f>M20*9/5+32</f>
        <v>-2.2000000000000028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13</v>
      </c>
      <c r="U20" s="48">
        <f>IF(COUNT(U8:U11,U13:U16)=0,"",VLOOKUP(MAX(S8:S16),S8:U16,3,FALSE))</f>
        <v>1732</v>
      </c>
      <c r="V20" s="67">
        <f>IF(COUNT(W8:W11,W13:W16)=0,"",VLOOKUP(MAX(V8:V16),V8:X16,2,FALSE))</f>
        <v>80</v>
      </c>
      <c r="W20" s="68">
        <f>IF(COUNT(V8:V11,V13:V16)=0,"",MAX(V8:V11,V13:V16))</f>
        <v>17</v>
      </c>
      <c r="X20" s="186">
        <f>IF(COUNT(X8:X11,X13:X16)=0,"",VLOOKUP(MAX(V8:V16),V8:X16,3,FALSE))</f>
        <v>1705</v>
      </c>
      <c r="Y20" s="392"/>
      <c r="Z20" s="392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403" t="s">
        <v>91</v>
      </c>
      <c r="T21" s="403"/>
      <c r="U21" s="403"/>
      <c r="V21" s="408" t="s">
        <v>86</v>
      </c>
      <c r="W21" s="408" t="s">
        <v>84</v>
      </c>
      <c r="X21" s="371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09"/>
      <c r="W22" s="409"/>
      <c r="X22" s="411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</v>
      </c>
      <c r="T23" s="44">
        <f>IF(COUNT(AD8:AD11,AD13:AD16)=0,"",MIN(AD8:AD16))</f>
        <v>29.06</v>
      </c>
      <c r="U23" s="44">
        <f>IF(COUNT(AD8:AD11,AD13:AD16)=0,"",AVERAGE(AD8:AD16))</f>
        <v>29.0825</v>
      </c>
      <c r="V23" s="410"/>
      <c r="W23" s="410"/>
      <c r="X23" s="387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4.00000000000027E-2</v>
      </c>
      <c r="X24" s="119">
        <f>IF(COUNT(E8:E11,E13:E16)=0,"",E20-G20)</f>
        <v>5.7000000000000011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9" t="s">
        <v>180</v>
      </c>
      <c r="D26" s="360"/>
      <c r="E26" s="360"/>
      <c r="F26" s="360"/>
      <c r="G26" s="360"/>
      <c r="H26" s="360"/>
      <c r="I26" s="361"/>
      <c r="J26" s="35"/>
      <c r="K26" s="35"/>
      <c r="L26" s="35"/>
      <c r="M26" s="35"/>
      <c r="N26" s="416" t="s">
        <v>187</v>
      </c>
      <c r="O26" s="360"/>
      <c r="P26" s="360"/>
      <c r="Q26" s="360"/>
      <c r="R26" s="360"/>
      <c r="S26" s="361"/>
      <c r="T26" s="35"/>
      <c r="U26" s="35"/>
      <c r="V26" s="35"/>
      <c r="W26" s="35"/>
      <c r="X26" s="359" t="s">
        <v>83</v>
      </c>
      <c r="Y26" s="360"/>
      <c r="Z26" s="360"/>
      <c r="AA26" s="360"/>
      <c r="AB26" s="360"/>
      <c r="AC26" s="361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62"/>
      <c r="D27" s="363"/>
      <c r="E27" s="363"/>
      <c r="F27" s="363"/>
      <c r="G27" s="363"/>
      <c r="H27" s="363"/>
      <c r="I27" s="364"/>
      <c r="J27" s="71"/>
      <c r="K27" s="71"/>
      <c r="L27" s="71"/>
      <c r="M27" s="71"/>
      <c r="N27" s="362"/>
      <c r="O27" s="363"/>
      <c r="P27" s="363"/>
      <c r="Q27" s="363"/>
      <c r="R27" s="363"/>
      <c r="S27" s="364"/>
      <c r="T27" s="71"/>
      <c r="U27" s="71"/>
      <c r="V27" s="71"/>
      <c r="W27" s="71"/>
      <c r="X27" s="362"/>
      <c r="Y27" s="363"/>
      <c r="Z27" s="363"/>
      <c r="AA27" s="363"/>
      <c r="AB27" s="363"/>
      <c r="AC27" s="364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62"/>
      <c r="D28" s="363"/>
      <c r="E28" s="363"/>
      <c r="F28" s="363"/>
      <c r="G28" s="363"/>
      <c r="H28" s="363"/>
      <c r="I28" s="364"/>
      <c r="J28" s="35"/>
      <c r="K28" s="35"/>
      <c r="L28" s="35"/>
      <c r="M28" s="35"/>
      <c r="N28" s="362"/>
      <c r="O28" s="363"/>
      <c r="P28" s="363"/>
      <c r="Q28" s="363"/>
      <c r="R28" s="363"/>
      <c r="S28" s="364"/>
      <c r="T28" s="35"/>
      <c r="U28" s="35"/>
      <c r="V28" s="35"/>
      <c r="W28" s="35"/>
      <c r="X28" s="362"/>
      <c r="Y28" s="363"/>
      <c r="Z28" s="363"/>
      <c r="AA28" s="363"/>
      <c r="AB28" s="363"/>
      <c r="AC28" s="364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62"/>
      <c r="D29" s="363"/>
      <c r="E29" s="363"/>
      <c r="F29" s="363"/>
      <c r="G29" s="363"/>
      <c r="H29" s="363"/>
      <c r="I29" s="364"/>
      <c r="J29" s="35"/>
      <c r="K29" s="35"/>
      <c r="L29" s="35"/>
      <c r="M29" s="35"/>
      <c r="N29" s="362"/>
      <c r="O29" s="363"/>
      <c r="P29" s="363"/>
      <c r="Q29" s="363"/>
      <c r="R29" s="363"/>
      <c r="S29" s="364"/>
      <c r="T29" s="35"/>
      <c r="U29" s="35"/>
      <c r="V29" s="35"/>
      <c r="W29" s="35"/>
      <c r="X29" s="362"/>
      <c r="Y29" s="363"/>
      <c r="Z29" s="363"/>
      <c r="AA29" s="363"/>
      <c r="AB29" s="363"/>
      <c r="AC29" s="364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5"/>
      <c r="D30" s="366"/>
      <c r="E30" s="366"/>
      <c r="F30" s="366"/>
      <c r="G30" s="366"/>
      <c r="H30" s="366"/>
      <c r="I30" s="367"/>
      <c r="J30" s="35"/>
      <c r="K30" s="35"/>
      <c r="L30" s="35"/>
      <c r="M30" s="35"/>
      <c r="N30" s="365"/>
      <c r="O30" s="366"/>
      <c r="P30" s="366"/>
      <c r="Q30" s="366"/>
      <c r="R30" s="366"/>
      <c r="S30" s="367"/>
      <c r="T30" s="35"/>
      <c r="U30" s="35"/>
      <c r="V30" s="35"/>
      <c r="W30" s="35"/>
      <c r="X30" s="365"/>
      <c r="Y30" s="366"/>
      <c r="Z30" s="366"/>
      <c r="AA30" s="366"/>
      <c r="AB30" s="366"/>
      <c r="AC30" s="367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</vt:i4>
      </vt:variant>
    </vt:vector>
  </HeadingPairs>
  <TitlesOfParts>
    <vt:vector size="36" baseType="lpstr">
      <vt:lpstr>Day1</vt:lpstr>
      <vt:lpstr>Day2</vt:lpstr>
      <vt:lpstr>Day3</vt:lpstr>
      <vt:lpstr>Day4</vt:lpstr>
      <vt:lpstr>Day5</vt:lpstr>
      <vt:lpstr>Day6</vt:lpstr>
      <vt:lpstr>Day7</vt:lpstr>
      <vt:lpstr>Day8</vt:lpstr>
      <vt:lpstr>Day9</vt:lpstr>
      <vt:lpstr>Day10</vt:lpstr>
      <vt:lpstr>Day11</vt:lpstr>
      <vt:lpstr>Day12</vt:lpstr>
      <vt:lpstr>Day13</vt:lpstr>
      <vt:lpstr>Day14</vt:lpstr>
      <vt:lpstr>Day15</vt:lpstr>
      <vt:lpstr>Day16</vt:lpstr>
      <vt:lpstr>Day17</vt:lpstr>
      <vt:lpstr>Day18</vt:lpstr>
      <vt:lpstr>Day19</vt:lpstr>
      <vt:lpstr>Day20</vt:lpstr>
      <vt:lpstr>Day21</vt:lpstr>
      <vt:lpstr>Day22</vt:lpstr>
      <vt:lpstr>Day23</vt:lpstr>
      <vt:lpstr>Day24</vt:lpstr>
      <vt:lpstr>Day25</vt:lpstr>
      <vt:lpstr>Day26</vt:lpstr>
      <vt:lpstr>Day27</vt:lpstr>
      <vt:lpstr>Day28</vt:lpstr>
      <vt:lpstr>Day29</vt:lpstr>
      <vt:lpstr>Day30</vt:lpstr>
      <vt:lpstr>Winds-Day</vt:lpstr>
      <vt:lpstr>Winds-Month</vt:lpstr>
      <vt:lpstr>Month</vt:lpstr>
      <vt:lpstr>Day1!Print_Area</vt:lpstr>
      <vt:lpstr>'Winds-Day'!Print_Area</vt:lpstr>
      <vt:lpstr>'Winds-Month'!Print_Area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Serco</dc:creator>
  <cp:lastModifiedBy>Rodriguez, Stephanie (Contractor)</cp:lastModifiedBy>
  <cp:lastPrinted>2001-10-22T18:11:55Z</cp:lastPrinted>
  <dcterms:created xsi:type="dcterms:W3CDTF">1998-04-22T15:46:48Z</dcterms:created>
  <dcterms:modified xsi:type="dcterms:W3CDTF">2021-12-05T01:15:14Z</dcterms:modified>
</cp:coreProperties>
</file>