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MET DATA\OPSEA WORK FILES\Observer Products\CLIMO\Input\CLIMO2023\09-2023\Town\"/>
    </mc:Choice>
  </mc:AlternateContent>
  <bookViews>
    <workbookView xWindow="30" yWindow="-15" windowWidth="18990" windowHeight="8550" tabRatio="680" firstSheet="17" activeTab="29"/>
  </bookViews>
  <sheets>
    <sheet name="Day1" sheetId="2" r:id="rId1"/>
    <sheet name="Day2" sheetId="95" r:id="rId2"/>
    <sheet name="Day3" sheetId="94" r:id="rId3"/>
    <sheet name="Day4" sheetId="93" r:id="rId4"/>
    <sheet name="Day5" sheetId="92" r:id="rId5"/>
    <sheet name="Day6" sheetId="91" r:id="rId6"/>
    <sheet name="Day7" sheetId="90" r:id="rId7"/>
    <sheet name="Day8" sheetId="89" r:id="rId8"/>
    <sheet name="Day9" sheetId="88" r:id="rId9"/>
    <sheet name="Day10" sheetId="87" r:id="rId10"/>
    <sheet name="Day11" sheetId="86" r:id="rId11"/>
    <sheet name="Day12" sheetId="85" r:id="rId12"/>
    <sheet name="Day13" sheetId="84" r:id="rId13"/>
    <sheet name="Day14" sheetId="83" r:id="rId14"/>
    <sheet name="Day15" sheetId="82" r:id="rId15"/>
    <sheet name="Day16" sheetId="81" r:id="rId16"/>
    <sheet name="Day17" sheetId="80" r:id="rId17"/>
    <sheet name="Day18" sheetId="79" r:id="rId18"/>
    <sheet name="Day19" sheetId="78" r:id="rId19"/>
    <sheet name="Day20" sheetId="77" r:id="rId20"/>
    <sheet name="Day21" sheetId="76" r:id="rId21"/>
    <sheet name="Day22" sheetId="75" r:id="rId22"/>
    <sheet name="Day23" sheetId="74" r:id="rId23"/>
    <sheet name="Day24" sheetId="73" r:id="rId24"/>
    <sheet name="Day25" sheetId="72" r:id="rId25"/>
    <sheet name="Day26" sheetId="71" r:id="rId26"/>
    <sheet name="Day27" sheetId="70" r:id="rId27"/>
    <sheet name="Day28" sheetId="69" r:id="rId28"/>
    <sheet name="Day29" sheetId="68" r:id="rId29"/>
    <sheet name="Day30" sheetId="67" r:id="rId30"/>
    <sheet name="Day31" sheetId="66" r:id="rId31"/>
    <sheet name="Winds-Day" sheetId="9" state="hidden" r:id="rId32"/>
    <sheet name="Winds-Month" sheetId="10" state="hidden" r:id="rId33"/>
    <sheet name="Month" sheetId="1" r:id="rId34"/>
    <sheet name="CLIMAT" sheetId="96" r:id="rId35"/>
  </sheets>
  <definedNames>
    <definedName name="_xlnm.Print_Area" localSheetId="0">'Day1'!$A$1:$AE$32</definedName>
    <definedName name="_xlnm.Print_Area" localSheetId="31">'Winds-Day'!$A$1:$AF$27</definedName>
    <definedName name="_xlnm.Print_Area" localSheetId="32">'Winds-Month'!$A$1:$F$41</definedName>
  </definedNames>
  <calcPr calcId="162913"/>
</workbook>
</file>

<file path=xl/calcChain.xml><?xml version="1.0" encoding="utf-8"?>
<calcChain xmlns="http://schemas.openxmlformats.org/spreadsheetml/2006/main">
  <c r="R20" i="77" l="1"/>
  <c r="R20" i="87" l="1"/>
  <c r="W20" i="2" l="1"/>
  <c r="F52" i="96" l="1"/>
  <c r="AB39" i="96" l="1"/>
  <c r="AA39" i="96"/>
  <c r="Z39" i="96"/>
  <c r="AC38" i="96"/>
  <c r="AB38" i="96"/>
  <c r="AA38" i="96"/>
  <c r="Z38" i="96"/>
  <c r="AC37" i="96"/>
  <c r="AB37" i="96"/>
  <c r="AA37" i="96"/>
  <c r="Z37" i="96"/>
  <c r="AC36" i="96"/>
  <c r="AB36" i="96"/>
  <c r="AA36" i="96"/>
  <c r="Z36" i="96"/>
  <c r="AC35" i="96"/>
  <c r="AB35" i="96"/>
  <c r="AA35" i="96"/>
  <c r="Z35" i="96"/>
  <c r="AC34" i="96"/>
  <c r="AB34" i="96"/>
  <c r="AA34" i="96"/>
  <c r="Z34" i="96"/>
  <c r="AC33" i="96"/>
  <c r="AB33" i="96"/>
  <c r="AA33" i="96"/>
  <c r="Z33" i="96"/>
  <c r="AC32" i="96"/>
  <c r="AB32" i="96"/>
  <c r="AA32" i="96"/>
  <c r="Z32" i="96"/>
  <c r="AC31" i="96"/>
  <c r="AB31" i="96"/>
  <c r="AA31" i="96"/>
  <c r="Z31" i="96"/>
  <c r="AC30" i="96"/>
  <c r="AB30" i="96"/>
  <c r="AA30" i="96"/>
  <c r="Z30" i="96"/>
  <c r="AC29" i="96"/>
  <c r="AB29" i="96"/>
  <c r="AA29" i="96"/>
  <c r="Z29" i="96"/>
  <c r="AC28" i="96"/>
  <c r="AB28" i="96"/>
  <c r="AA28" i="96"/>
  <c r="Z28" i="96"/>
  <c r="AC27" i="96"/>
  <c r="AB27" i="96"/>
  <c r="AA27" i="96"/>
  <c r="Z27" i="96"/>
  <c r="AC26" i="96"/>
  <c r="AB26" i="96"/>
  <c r="AA26" i="96"/>
  <c r="Z26" i="96"/>
  <c r="AC25" i="96"/>
  <c r="AB25" i="96"/>
  <c r="AA25" i="96"/>
  <c r="Z25" i="96"/>
  <c r="AC24" i="96"/>
  <c r="AB24" i="96"/>
  <c r="AA24" i="96"/>
  <c r="Z24" i="96"/>
  <c r="AC23" i="96"/>
  <c r="AB23" i="96"/>
  <c r="AA23" i="96"/>
  <c r="Z23" i="96"/>
  <c r="AC22" i="96"/>
  <c r="AB22" i="96"/>
  <c r="AA22" i="96"/>
  <c r="Z22" i="96"/>
  <c r="AC21" i="96"/>
  <c r="AB21" i="96"/>
  <c r="AA21" i="96"/>
  <c r="Z21" i="96"/>
  <c r="AC20" i="96"/>
  <c r="AB20" i="96"/>
  <c r="AA20" i="96"/>
  <c r="Z20" i="96"/>
  <c r="AC19" i="96"/>
  <c r="AB19" i="96"/>
  <c r="AA19" i="96"/>
  <c r="Z19" i="96"/>
  <c r="AC18" i="96"/>
  <c r="AB18" i="96"/>
  <c r="AA18" i="96"/>
  <c r="Z18" i="96"/>
  <c r="AC17" i="96"/>
  <c r="AB17" i="96"/>
  <c r="AA17" i="96"/>
  <c r="Z17" i="96"/>
  <c r="AC16" i="96"/>
  <c r="AB16" i="96"/>
  <c r="AA16" i="96"/>
  <c r="Z16" i="96"/>
  <c r="AC15" i="96"/>
  <c r="AB15" i="96"/>
  <c r="AA15" i="96"/>
  <c r="Z15" i="96"/>
  <c r="AC14" i="96"/>
  <c r="AB14" i="96"/>
  <c r="AA14" i="96"/>
  <c r="Z14" i="96"/>
  <c r="AC13" i="96"/>
  <c r="AB13" i="96"/>
  <c r="AA13" i="96"/>
  <c r="Z13" i="96"/>
  <c r="AC12" i="96"/>
  <c r="AB12" i="96"/>
  <c r="AA12" i="96"/>
  <c r="Z12" i="96"/>
  <c r="AC11" i="96"/>
  <c r="AB11" i="96"/>
  <c r="AA11" i="96"/>
  <c r="Z11" i="96"/>
  <c r="AC10" i="96"/>
  <c r="AB10" i="96"/>
  <c r="AA10" i="96"/>
  <c r="Z10" i="96"/>
  <c r="AC9" i="96"/>
  <c r="AB9" i="96"/>
  <c r="AA9" i="96"/>
  <c r="Z9" i="96"/>
  <c r="V39" i="96"/>
  <c r="U39" i="96"/>
  <c r="T39" i="96"/>
  <c r="W38" i="96"/>
  <c r="V38" i="96"/>
  <c r="U38" i="96"/>
  <c r="T38" i="96"/>
  <c r="W37" i="96"/>
  <c r="V37" i="96"/>
  <c r="U37" i="96"/>
  <c r="T37" i="96"/>
  <c r="W36" i="96"/>
  <c r="V36" i="96"/>
  <c r="U36" i="96"/>
  <c r="T36" i="96"/>
  <c r="W35" i="96"/>
  <c r="V35" i="96"/>
  <c r="U35" i="96"/>
  <c r="T35" i="96"/>
  <c r="W34" i="96"/>
  <c r="V34" i="96"/>
  <c r="U34" i="96"/>
  <c r="T34" i="96"/>
  <c r="W33" i="96"/>
  <c r="V33" i="96"/>
  <c r="U33" i="96"/>
  <c r="T33" i="96"/>
  <c r="W32" i="96"/>
  <c r="V32" i="96"/>
  <c r="U32" i="96"/>
  <c r="T32" i="96"/>
  <c r="W31" i="96"/>
  <c r="V31" i="96"/>
  <c r="U31" i="96"/>
  <c r="T31" i="96"/>
  <c r="W30" i="96"/>
  <c r="V30" i="96"/>
  <c r="U30" i="96"/>
  <c r="T30" i="96"/>
  <c r="W29" i="96"/>
  <c r="V29" i="96"/>
  <c r="U29" i="96"/>
  <c r="T29" i="96"/>
  <c r="W28" i="96"/>
  <c r="V28" i="96"/>
  <c r="U28" i="96"/>
  <c r="T28" i="96"/>
  <c r="W27" i="96"/>
  <c r="V27" i="96"/>
  <c r="U27" i="96"/>
  <c r="T27" i="96"/>
  <c r="W26" i="96"/>
  <c r="V26" i="96"/>
  <c r="U26" i="96"/>
  <c r="T26" i="96"/>
  <c r="W25" i="96"/>
  <c r="V25" i="96"/>
  <c r="U25" i="96"/>
  <c r="T25" i="96"/>
  <c r="W24" i="96"/>
  <c r="V24" i="96"/>
  <c r="U24" i="96"/>
  <c r="T24" i="96"/>
  <c r="W23" i="96"/>
  <c r="V23" i="96"/>
  <c r="U23" i="96"/>
  <c r="T23" i="96"/>
  <c r="W22" i="96"/>
  <c r="V22" i="96"/>
  <c r="U22" i="96"/>
  <c r="T22" i="96"/>
  <c r="W21" i="96"/>
  <c r="V21" i="96"/>
  <c r="U21" i="96"/>
  <c r="T21" i="96"/>
  <c r="W20" i="96"/>
  <c r="V20" i="96"/>
  <c r="U20" i="96"/>
  <c r="T20" i="96"/>
  <c r="W19" i="96"/>
  <c r="V19" i="96"/>
  <c r="U19" i="96"/>
  <c r="T19" i="96"/>
  <c r="W18" i="96"/>
  <c r="V18" i="96"/>
  <c r="U18" i="96"/>
  <c r="T18" i="96"/>
  <c r="W17" i="96"/>
  <c r="V17" i="96"/>
  <c r="U17" i="96"/>
  <c r="T17" i="96"/>
  <c r="W16" i="96"/>
  <c r="V16" i="96"/>
  <c r="U16" i="96"/>
  <c r="T16" i="96"/>
  <c r="W15" i="96"/>
  <c r="V15" i="96"/>
  <c r="U15" i="96"/>
  <c r="T15" i="96"/>
  <c r="W14" i="96"/>
  <c r="V14" i="96"/>
  <c r="U14" i="96"/>
  <c r="T14" i="96"/>
  <c r="W13" i="96"/>
  <c r="V13" i="96"/>
  <c r="U13" i="96"/>
  <c r="T13" i="96"/>
  <c r="W12" i="96"/>
  <c r="V12" i="96"/>
  <c r="U12" i="96"/>
  <c r="T12" i="96"/>
  <c r="W11" i="96"/>
  <c r="V11" i="96"/>
  <c r="U11" i="96"/>
  <c r="T11" i="96"/>
  <c r="W10" i="96"/>
  <c r="V10" i="96"/>
  <c r="U10" i="96"/>
  <c r="T10" i="96"/>
  <c r="W9" i="96"/>
  <c r="V9" i="96"/>
  <c r="U9" i="96"/>
  <c r="T9" i="96"/>
  <c r="P39" i="96"/>
  <c r="O39" i="96"/>
  <c r="N39" i="96"/>
  <c r="Q38" i="96"/>
  <c r="P38" i="96"/>
  <c r="O38" i="96"/>
  <c r="N38" i="96"/>
  <c r="Q37" i="96"/>
  <c r="P37" i="96"/>
  <c r="O37" i="96"/>
  <c r="N37" i="96"/>
  <c r="Q36" i="96"/>
  <c r="P36" i="96"/>
  <c r="O36" i="96"/>
  <c r="N36" i="96"/>
  <c r="Q35" i="96"/>
  <c r="P35" i="96"/>
  <c r="O35" i="96"/>
  <c r="N35" i="96"/>
  <c r="Q34" i="96"/>
  <c r="P34" i="96"/>
  <c r="O34" i="96"/>
  <c r="N34" i="96"/>
  <c r="Q33" i="96"/>
  <c r="P33" i="96"/>
  <c r="O33" i="96"/>
  <c r="N33" i="96"/>
  <c r="Q32" i="96"/>
  <c r="P32" i="96"/>
  <c r="O32" i="96"/>
  <c r="N32" i="96"/>
  <c r="Q31" i="96"/>
  <c r="P31" i="96"/>
  <c r="O31" i="96"/>
  <c r="N31" i="96"/>
  <c r="Q30" i="96"/>
  <c r="P30" i="96"/>
  <c r="O30" i="96"/>
  <c r="N30" i="96"/>
  <c r="Q29" i="96"/>
  <c r="P29" i="96"/>
  <c r="O29" i="96"/>
  <c r="N29" i="96"/>
  <c r="Q28" i="96"/>
  <c r="P28" i="96"/>
  <c r="O28" i="96"/>
  <c r="N28" i="96"/>
  <c r="Q27" i="96"/>
  <c r="P27" i="96"/>
  <c r="O27" i="96"/>
  <c r="N27" i="96"/>
  <c r="Q26" i="96"/>
  <c r="P26" i="96"/>
  <c r="O26" i="96"/>
  <c r="N26" i="96"/>
  <c r="Q25" i="96"/>
  <c r="P25" i="96"/>
  <c r="O25" i="96"/>
  <c r="N25" i="96"/>
  <c r="Q24" i="96"/>
  <c r="P24" i="96"/>
  <c r="O24" i="96"/>
  <c r="N24" i="96"/>
  <c r="Q23" i="96"/>
  <c r="P23" i="96"/>
  <c r="O23" i="96"/>
  <c r="N23" i="96"/>
  <c r="Q22" i="96"/>
  <c r="P22" i="96"/>
  <c r="O22" i="96"/>
  <c r="N22" i="96"/>
  <c r="Q21" i="96"/>
  <c r="P21" i="96"/>
  <c r="O21" i="96"/>
  <c r="N21" i="96"/>
  <c r="Q20" i="96"/>
  <c r="P20" i="96"/>
  <c r="O20" i="96"/>
  <c r="N20" i="96"/>
  <c r="Q19" i="96"/>
  <c r="P19" i="96"/>
  <c r="O19" i="96"/>
  <c r="N19" i="96"/>
  <c r="Q18" i="96"/>
  <c r="P18" i="96"/>
  <c r="O18" i="96"/>
  <c r="N18" i="96"/>
  <c r="Q17" i="96"/>
  <c r="P17" i="96"/>
  <c r="O17" i="96"/>
  <c r="N17" i="96"/>
  <c r="Q16" i="96"/>
  <c r="P16" i="96"/>
  <c r="O16" i="96"/>
  <c r="N16" i="96"/>
  <c r="Q15" i="96"/>
  <c r="P15" i="96"/>
  <c r="O15" i="96"/>
  <c r="N15" i="96"/>
  <c r="Q14" i="96"/>
  <c r="P14" i="96"/>
  <c r="O14" i="96"/>
  <c r="N14" i="96"/>
  <c r="Q13" i="96"/>
  <c r="P13" i="96"/>
  <c r="O13" i="96"/>
  <c r="N13" i="96"/>
  <c r="Q12" i="96"/>
  <c r="P12" i="96"/>
  <c r="O12" i="96"/>
  <c r="N12" i="96"/>
  <c r="Q11" i="96"/>
  <c r="P11" i="96"/>
  <c r="O11" i="96"/>
  <c r="N11" i="96"/>
  <c r="Q10" i="96"/>
  <c r="P10" i="96"/>
  <c r="O10" i="96"/>
  <c r="N10" i="96"/>
  <c r="Q9" i="96"/>
  <c r="P9" i="96"/>
  <c r="O9" i="96"/>
  <c r="N9" i="96"/>
  <c r="J39" i="96"/>
  <c r="I39" i="96"/>
  <c r="H39" i="96"/>
  <c r="K38" i="96"/>
  <c r="J38" i="96"/>
  <c r="I38" i="96"/>
  <c r="H38" i="96"/>
  <c r="K37" i="96"/>
  <c r="J37" i="96"/>
  <c r="I37" i="96"/>
  <c r="H37" i="96"/>
  <c r="K36" i="96"/>
  <c r="J36" i="96"/>
  <c r="I36" i="96"/>
  <c r="H36" i="96"/>
  <c r="K35" i="96"/>
  <c r="J35" i="96"/>
  <c r="I35" i="96"/>
  <c r="H35" i="96"/>
  <c r="K34" i="96"/>
  <c r="J34" i="96"/>
  <c r="I34" i="96"/>
  <c r="H34" i="96"/>
  <c r="K33" i="96"/>
  <c r="J33" i="96"/>
  <c r="I33" i="96"/>
  <c r="H33" i="96"/>
  <c r="K32" i="96"/>
  <c r="J32" i="96"/>
  <c r="I32" i="96"/>
  <c r="H32" i="96"/>
  <c r="K31" i="96"/>
  <c r="J31" i="96"/>
  <c r="I31" i="96"/>
  <c r="H31" i="96"/>
  <c r="K30" i="96"/>
  <c r="J30" i="96"/>
  <c r="I30" i="96"/>
  <c r="H30" i="96"/>
  <c r="K29" i="96"/>
  <c r="J29" i="96"/>
  <c r="I29" i="96"/>
  <c r="H29" i="96"/>
  <c r="K28" i="96"/>
  <c r="J28" i="96"/>
  <c r="I28" i="96"/>
  <c r="H28" i="96"/>
  <c r="K27" i="96"/>
  <c r="J27" i="96"/>
  <c r="I27" i="96"/>
  <c r="H27" i="96"/>
  <c r="K26" i="96"/>
  <c r="J26" i="96"/>
  <c r="I26" i="96"/>
  <c r="H26" i="96"/>
  <c r="K25" i="96"/>
  <c r="J25" i="96"/>
  <c r="I25" i="96"/>
  <c r="H25" i="96"/>
  <c r="K24" i="96"/>
  <c r="J24" i="96"/>
  <c r="I24" i="96"/>
  <c r="H24" i="96"/>
  <c r="K23" i="96"/>
  <c r="J23" i="96"/>
  <c r="I23" i="96"/>
  <c r="H23" i="96"/>
  <c r="K22" i="96"/>
  <c r="J22" i="96"/>
  <c r="I22" i="96"/>
  <c r="H22" i="96"/>
  <c r="K21" i="96"/>
  <c r="J21" i="96"/>
  <c r="I21" i="96"/>
  <c r="H21" i="96"/>
  <c r="K20" i="96"/>
  <c r="J20" i="96"/>
  <c r="I20" i="96"/>
  <c r="H20" i="96"/>
  <c r="K19" i="96"/>
  <c r="J19" i="96"/>
  <c r="I19" i="96"/>
  <c r="H19" i="96"/>
  <c r="K18" i="96"/>
  <c r="J18" i="96"/>
  <c r="I18" i="96"/>
  <c r="H18" i="96"/>
  <c r="K17" i="96"/>
  <c r="J17" i="96"/>
  <c r="I17" i="96"/>
  <c r="H17" i="96"/>
  <c r="K16" i="96"/>
  <c r="J16" i="96"/>
  <c r="I16" i="96"/>
  <c r="H16" i="96"/>
  <c r="K15" i="96"/>
  <c r="J15" i="96"/>
  <c r="I15" i="96"/>
  <c r="H15" i="96"/>
  <c r="K14" i="96"/>
  <c r="J14" i="96"/>
  <c r="I14" i="96"/>
  <c r="H14" i="96"/>
  <c r="K13" i="96"/>
  <c r="J13" i="96"/>
  <c r="I13" i="96"/>
  <c r="H13" i="96"/>
  <c r="K12" i="96"/>
  <c r="J12" i="96"/>
  <c r="I12" i="96"/>
  <c r="H12" i="96"/>
  <c r="K11" i="96"/>
  <c r="J11" i="96"/>
  <c r="I11" i="96"/>
  <c r="H11" i="96"/>
  <c r="K10" i="96"/>
  <c r="J10" i="96"/>
  <c r="I10" i="96"/>
  <c r="H10" i="96"/>
  <c r="K9" i="96"/>
  <c r="J9" i="96"/>
  <c r="I9" i="96"/>
  <c r="H9" i="96"/>
  <c r="E39" i="96"/>
  <c r="D39" i="96"/>
  <c r="C39" i="96"/>
  <c r="F38" i="96"/>
  <c r="E38" i="96"/>
  <c r="D38" i="96"/>
  <c r="C38" i="96"/>
  <c r="F37" i="96"/>
  <c r="E37" i="96"/>
  <c r="D37" i="96"/>
  <c r="C37" i="96"/>
  <c r="F36" i="96"/>
  <c r="E36" i="96"/>
  <c r="D36" i="96"/>
  <c r="C36" i="96"/>
  <c r="F35" i="96"/>
  <c r="E35" i="96"/>
  <c r="D35" i="96"/>
  <c r="C35" i="96"/>
  <c r="F34" i="96"/>
  <c r="E34" i="96"/>
  <c r="D34" i="96"/>
  <c r="C34" i="96"/>
  <c r="F33" i="96"/>
  <c r="E33" i="96"/>
  <c r="D33" i="96"/>
  <c r="C33" i="96"/>
  <c r="F32" i="96"/>
  <c r="E32" i="96"/>
  <c r="D32" i="96"/>
  <c r="C32" i="96"/>
  <c r="F31" i="96"/>
  <c r="E31" i="96"/>
  <c r="D31" i="96"/>
  <c r="C31" i="96"/>
  <c r="F30" i="96"/>
  <c r="E30" i="96"/>
  <c r="D30" i="96"/>
  <c r="C30" i="96"/>
  <c r="F29" i="96"/>
  <c r="E29" i="96"/>
  <c r="D29" i="96"/>
  <c r="C29" i="96"/>
  <c r="F28" i="96"/>
  <c r="E28" i="96"/>
  <c r="D28" i="96"/>
  <c r="C28" i="96"/>
  <c r="F27" i="96"/>
  <c r="E27" i="96"/>
  <c r="D27" i="96"/>
  <c r="C27" i="96"/>
  <c r="F26" i="96"/>
  <c r="E26" i="96"/>
  <c r="D26" i="96"/>
  <c r="C26" i="96"/>
  <c r="F25" i="96"/>
  <c r="E25" i="96"/>
  <c r="D25" i="96"/>
  <c r="C25" i="96"/>
  <c r="F24" i="96"/>
  <c r="E24" i="96"/>
  <c r="D24" i="96"/>
  <c r="C24" i="96"/>
  <c r="F23" i="96"/>
  <c r="E23" i="96"/>
  <c r="D23" i="96"/>
  <c r="C23" i="96"/>
  <c r="F22" i="96"/>
  <c r="E22" i="96"/>
  <c r="D22" i="96"/>
  <c r="C22" i="96"/>
  <c r="F21" i="96"/>
  <c r="E21" i="96"/>
  <c r="D21" i="96"/>
  <c r="C21" i="96"/>
  <c r="F20" i="96"/>
  <c r="E20" i="96"/>
  <c r="D20" i="96"/>
  <c r="C20" i="96"/>
  <c r="F19" i="96"/>
  <c r="E19" i="96"/>
  <c r="D19" i="96"/>
  <c r="C19" i="96"/>
  <c r="F18" i="96"/>
  <c r="E18" i="96"/>
  <c r="D18" i="96"/>
  <c r="C18" i="96"/>
  <c r="F17" i="96"/>
  <c r="E17" i="96"/>
  <c r="D17" i="96"/>
  <c r="C17" i="96"/>
  <c r="F16" i="96"/>
  <c r="E16" i="96"/>
  <c r="D16" i="96"/>
  <c r="C16" i="96"/>
  <c r="F15" i="96"/>
  <c r="E15" i="96"/>
  <c r="D15" i="96"/>
  <c r="C15" i="96"/>
  <c r="F14" i="96"/>
  <c r="E14" i="96"/>
  <c r="D14" i="96"/>
  <c r="C14" i="96"/>
  <c r="F13" i="96"/>
  <c r="E13" i="96"/>
  <c r="D13" i="96"/>
  <c r="C13" i="96"/>
  <c r="F12" i="96"/>
  <c r="E12" i="96"/>
  <c r="D12" i="96"/>
  <c r="C12" i="96"/>
  <c r="F11" i="96"/>
  <c r="E11" i="96"/>
  <c r="D11" i="96"/>
  <c r="C11" i="96"/>
  <c r="F10" i="96"/>
  <c r="E10" i="96"/>
  <c r="D10" i="96"/>
  <c r="C10" i="96"/>
  <c r="F9" i="96"/>
  <c r="E9" i="96"/>
  <c r="D9" i="96"/>
  <c r="C9" i="96"/>
  <c r="U57" i="96" l="1"/>
  <c r="F45" i="96"/>
  <c r="F47" i="96"/>
  <c r="AD39" i="96"/>
  <c r="X39" i="96"/>
  <c r="R39" i="96"/>
  <c r="L39" i="96"/>
  <c r="AD38" i="96"/>
  <c r="X38" i="96"/>
  <c r="R38" i="96"/>
  <c r="L38" i="96"/>
  <c r="AD37" i="96"/>
  <c r="X37" i="96"/>
  <c r="R37" i="96"/>
  <c r="L37" i="96"/>
  <c r="AD36" i="96"/>
  <c r="X36" i="96"/>
  <c r="R36" i="96"/>
  <c r="L36" i="96"/>
  <c r="AD35" i="96"/>
  <c r="X35" i="96"/>
  <c r="R35" i="96"/>
  <c r="L35" i="96"/>
  <c r="AD34" i="96"/>
  <c r="X34" i="96"/>
  <c r="R34" i="96"/>
  <c r="L34" i="96"/>
  <c r="AD33" i="96"/>
  <c r="X33" i="96"/>
  <c r="R33" i="96"/>
  <c r="L33" i="96"/>
  <c r="AD32" i="96"/>
  <c r="X32" i="96"/>
  <c r="R32" i="96"/>
  <c r="L32" i="96"/>
  <c r="AD31" i="96"/>
  <c r="X31" i="96"/>
  <c r="R31" i="96"/>
  <c r="L31" i="96"/>
  <c r="AD30" i="96"/>
  <c r="X30" i="96"/>
  <c r="R30" i="96"/>
  <c r="L30" i="96"/>
  <c r="AD29" i="96"/>
  <c r="X29" i="96"/>
  <c r="R29" i="96"/>
  <c r="L29" i="96"/>
  <c r="AD28" i="96"/>
  <c r="X28" i="96"/>
  <c r="R28" i="96"/>
  <c r="L28" i="96"/>
  <c r="AD27" i="96"/>
  <c r="X27" i="96"/>
  <c r="R27" i="96"/>
  <c r="L27" i="96"/>
  <c r="AD26" i="96"/>
  <c r="X26" i="96"/>
  <c r="R26" i="96"/>
  <c r="L26" i="96"/>
  <c r="AD25" i="96"/>
  <c r="X25" i="96"/>
  <c r="R25" i="96"/>
  <c r="L25" i="96"/>
  <c r="AD24" i="96"/>
  <c r="X24" i="96"/>
  <c r="R24" i="96"/>
  <c r="L24" i="96"/>
  <c r="AD23" i="96"/>
  <c r="X23" i="96"/>
  <c r="R23" i="96"/>
  <c r="L23" i="96"/>
  <c r="AD22" i="96"/>
  <c r="X22" i="96"/>
  <c r="R22" i="96"/>
  <c r="L22" i="96"/>
  <c r="AD21" i="96"/>
  <c r="X21" i="96"/>
  <c r="R21" i="96"/>
  <c r="L21" i="96"/>
  <c r="AD20" i="96"/>
  <c r="X20" i="96"/>
  <c r="R20" i="96"/>
  <c r="L20" i="96"/>
  <c r="AD19" i="96"/>
  <c r="X19" i="96"/>
  <c r="R19" i="96"/>
  <c r="L19" i="96"/>
  <c r="AD18" i="96"/>
  <c r="X18" i="96"/>
  <c r="R18" i="96"/>
  <c r="L18" i="96"/>
  <c r="AD17" i="96"/>
  <c r="X17" i="96"/>
  <c r="R17" i="96"/>
  <c r="L17" i="96"/>
  <c r="AD16" i="96"/>
  <c r="X16" i="96"/>
  <c r="R16" i="96"/>
  <c r="L16" i="96"/>
  <c r="AD15" i="96"/>
  <c r="X15" i="96"/>
  <c r="R15" i="96"/>
  <c r="L15" i="96"/>
  <c r="AD14" i="96"/>
  <c r="X14" i="96"/>
  <c r="R14" i="96"/>
  <c r="L14" i="96"/>
  <c r="AD13" i="96"/>
  <c r="X13" i="96"/>
  <c r="R13" i="96"/>
  <c r="L13" i="96"/>
  <c r="AD12" i="96"/>
  <c r="X12" i="96"/>
  <c r="R12" i="96"/>
  <c r="L12" i="96"/>
  <c r="AD11" i="96"/>
  <c r="X11" i="96"/>
  <c r="R11" i="96"/>
  <c r="L11" i="96"/>
  <c r="AD10" i="96"/>
  <c r="X10" i="96"/>
  <c r="R10" i="96"/>
  <c r="L10" i="96"/>
  <c r="AD9" i="96"/>
  <c r="X9" i="96"/>
  <c r="R9" i="96"/>
  <c r="L9" i="96"/>
  <c r="N50" i="96" l="1"/>
  <c r="N49" i="96"/>
  <c r="N48" i="96"/>
  <c r="U58" i="96"/>
  <c r="V58" i="96" s="1"/>
  <c r="F50" i="96"/>
  <c r="U54" i="96" a="1"/>
  <c r="U54" i="96" s="1"/>
  <c r="U55" i="96" s="1"/>
  <c r="V55" i="96" s="1"/>
  <c r="N45" i="96"/>
  <c r="N46" i="96"/>
  <c r="F49" i="96"/>
  <c r="U51" i="96" a="1"/>
  <c r="U51" i="96" s="1"/>
  <c r="U52" i="96" s="1"/>
  <c r="V52" i="96" s="1"/>
  <c r="U48" i="96" a="1"/>
  <c r="U48" i="96" s="1"/>
  <c r="U49" i="96" s="1"/>
  <c r="V49" i="96" s="1"/>
  <c r="U45" i="96" a="1"/>
  <c r="U45" i="96" s="1"/>
  <c r="U46" i="96" s="1"/>
  <c r="V46" i="96" s="1"/>
  <c r="R20" i="93"/>
  <c r="R20" i="95"/>
  <c r="R20" i="2"/>
  <c r="Y9" i="1" s="1"/>
  <c r="V24" i="95"/>
  <c r="BB10" i="1" s="1"/>
  <c r="V24" i="94"/>
  <c r="BB11" i="1" s="1"/>
  <c r="V24" i="93"/>
  <c r="BB12" i="1" s="1"/>
  <c r="V24" i="92"/>
  <c r="BB13" i="1" s="1"/>
  <c r="V24" i="91"/>
  <c r="BB14" i="1" s="1"/>
  <c r="V24" i="90"/>
  <c r="BB15" i="1"/>
  <c r="V24" i="89"/>
  <c r="BB16" i="1" s="1"/>
  <c r="V24" i="88"/>
  <c r="BB17" i="1" s="1"/>
  <c r="V24" i="87"/>
  <c r="V24" i="86"/>
  <c r="V24" i="85"/>
  <c r="BB20" i="1" s="1"/>
  <c r="V24" i="84"/>
  <c r="BB21" i="1" s="1"/>
  <c r="V24" i="83"/>
  <c r="V24" i="82"/>
  <c r="BB23" i="1" s="1"/>
  <c r="V24" i="81"/>
  <c r="BB24" i="1" s="1"/>
  <c r="V24" i="80"/>
  <c r="BB25" i="1" s="1"/>
  <c r="V24" i="79"/>
  <c r="V24" i="78"/>
  <c r="V24" i="77"/>
  <c r="BB28" i="1" s="1"/>
  <c r="V24" i="76"/>
  <c r="BB29" i="1" s="1"/>
  <c r="V24" i="75"/>
  <c r="BB30" i="1" s="1"/>
  <c r="V24" i="74"/>
  <c r="BB31" i="1" s="1"/>
  <c r="V24" i="73"/>
  <c r="V24" i="72"/>
  <c r="BB33" i="1" s="1"/>
  <c r="V24" i="71"/>
  <c r="BB34" i="1" s="1"/>
  <c r="V24" i="70"/>
  <c r="BB35" i="1" s="1"/>
  <c r="V24" i="69"/>
  <c r="BB36" i="1" s="1"/>
  <c r="V24" i="68"/>
  <c r="BB37" i="1" s="1"/>
  <c r="V24" i="67"/>
  <c r="V24" i="66"/>
  <c r="V24" i="2"/>
  <c r="BB9" i="1" s="1"/>
  <c r="BD4"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C3" i="9"/>
  <c r="D3" i="9"/>
  <c r="E3" i="9"/>
  <c r="F3" i="9"/>
  <c r="G3" i="9"/>
  <c r="H3" i="9"/>
  <c r="I3" i="9"/>
  <c r="J3" i="9"/>
  <c r="K3" i="9"/>
  <c r="L3" i="9"/>
  <c r="M3" i="9"/>
  <c r="N3" i="9"/>
  <c r="O3" i="9"/>
  <c r="P3" i="9"/>
  <c r="Q3" i="9"/>
  <c r="R3" i="9"/>
  <c r="S3" i="9"/>
  <c r="T3" i="9"/>
  <c r="U3" i="9"/>
  <c r="V3" i="9"/>
  <c r="W3" i="9"/>
  <c r="X3" i="9"/>
  <c r="Y3" i="9"/>
  <c r="Z3" i="9"/>
  <c r="AA3" i="9"/>
  <c r="AB3" i="9"/>
  <c r="AC3" i="9"/>
  <c r="AD3" i="9"/>
  <c r="AE3" i="9"/>
  <c r="AF3" i="9"/>
  <c r="AG3" i="9"/>
  <c r="AH3" i="9"/>
  <c r="AI3" i="9"/>
  <c r="AJ3" i="9"/>
  <c r="AK3" i="9"/>
  <c r="AL3" i="9"/>
  <c r="AM3" i="9"/>
  <c r="AN3" i="9"/>
  <c r="AO3" i="9"/>
  <c r="AP3" i="9"/>
  <c r="AQ3" i="9"/>
  <c r="AR3" i="9"/>
  <c r="AS3" i="9"/>
  <c r="AT3" i="9"/>
  <c r="AU3" i="9"/>
  <c r="AV12" i="9"/>
  <c r="AV3" i="9"/>
  <c r="AW3" i="9"/>
  <c r="AX3" i="9"/>
  <c r="AY3" i="9"/>
  <c r="AZ3" i="9"/>
  <c r="BA3" i="9"/>
  <c r="BB3" i="9"/>
  <c r="BC3" i="9"/>
  <c r="BC12" i="9" s="1"/>
  <c r="BD3" i="9"/>
  <c r="BE3" i="9"/>
  <c r="BF3" i="9"/>
  <c r="BG3" i="9"/>
  <c r="BH3" i="9"/>
  <c r="BI3" i="9"/>
  <c r="BJ3" i="9"/>
  <c r="BK3" i="9"/>
  <c r="BL3" i="9"/>
  <c r="C4" i="9"/>
  <c r="D13" i="9" s="1"/>
  <c r="D4" i="9"/>
  <c r="E4" i="9"/>
  <c r="F4" i="9"/>
  <c r="F13" i="9" s="1"/>
  <c r="G4" i="9"/>
  <c r="H4" i="9"/>
  <c r="I4" i="9"/>
  <c r="J4" i="9"/>
  <c r="K4" i="9"/>
  <c r="L4" i="9"/>
  <c r="K13" i="9" s="1"/>
  <c r="M4" i="9"/>
  <c r="N4" i="9"/>
  <c r="M13" i="9" s="1"/>
  <c r="O4" i="9"/>
  <c r="O13" i="9" s="1"/>
  <c r="P4" i="9"/>
  <c r="Q4" i="9"/>
  <c r="R4" i="9"/>
  <c r="Q13" i="9" s="1"/>
  <c r="S4" i="9"/>
  <c r="S13" i="9" s="1"/>
  <c r="T4" i="9"/>
  <c r="U4" i="9"/>
  <c r="V4" i="9"/>
  <c r="W4" i="9"/>
  <c r="X4" i="9"/>
  <c r="Y4" i="9"/>
  <c r="Z4" i="9"/>
  <c r="Y13" i="9" s="1"/>
  <c r="AA4" i="9"/>
  <c r="AA13" i="9" s="1"/>
  <c r="AB13" i="9"/>
  <c r="AB4" i="9"/>
  <c r="AC4" i="9"/>
  <c r="AC13" i="9" s="1"/>
  <c r="AD4" i="9"/>
  <c r="AE4" i="9"/>
  <c r="AF13" i="9" s="1"/>
  <c r="AF4" i="9"/>
  <c r="AG4" i="9"/>
  <c r="AH4" i="9"/>
  <c r="AG13" i="9" s="1"/>
  <c r="AI4" i="9"/>
  <c r="AJ4" i="9"/>
  <c r="AK4" i="9"/>
  <c r="AL4" i="9"/>
  <c r="AM4" i="9"/>
  <c r="AN13" i="9" s="1"/>
  <c r="AN4" i="9"/>
  <c r="AO4" i="9"/>
  <c r="AP4" i="9"/>
  <c r="AP13" i="9"/>
  <c r="AQ4" i="9"/>
  <c r="AR4" i="9"/>
  <c r="AS4" i="9"/>
  <c r="AS13" i="9" s="1"/>
  <c r="AT4" i="9"/>
  <c r="AU4" i="9"/>
  <c r="AV4" i="9"/>
  <c r="AW4" i="9"/>
  <c r="AX4" i="9"/>
  <c r="AX13" i="9" s="1"/>
  <c r="AY4" i="9"/>
  <c r="AZ4" i="9"/>
  <c r="AY13" i="9" s="1"/>
  <c r="BA4" i="9"/>
  <c r="BB4" i="9"/>
  <c r="BA13" i="9" s="1"/>
  <c r="BC4" i="9"/>
  <c r="BD4" i="9"/>
  <c r="BC13" i="9" s="1"/>
  <c r="BE4" i="9"/>
  <c r="BF4" i="9"/>
  <c r="BF13" i="9"/>
  <c r="BG4" i="9"/>
  <c r="BH4" i="9"/>
  <c r="BG13" i="9" s="1"/>
  <c r="BI4" i="9"/>
  <c r="BI13" i="9" s="1"/>
  <c r="BJ4" i="9"/>
  <c r="BK4" i="9"/>
  <c r="BL13" i="9"/>
  <c r="BL21" i="9" s="1"/>
  <c r="BL4" i="9"/>
  <c r="C5" i="9"/>
  <c r="C14" i="9"/>
  <c r="D5" i="9"/>
  <c r="E5" i="9"/>
  <c r="F5" i="9"/>
  <c r="G5" i="9"/>
  <c r="H5" i="9"/>
  <c r="I5" i="9"/>
  <c r="J5" i="9"/>
  <c r="K5" i="9"/>
  <c r="L5" i="9"/>
  <c r="M5" i="9"/>
  <c r="N5" i="9"/>
  <c r="O5" i="9"/>
  <c r="P5" i="9"/>
  <c r="Q5" i="9"/>
  <c r="R5" i="9"/>
  <c r="S5" i="9"/>
  <c r="T5" i="9"/>
  <c r="U5" i="9"/>
  <c r="V5" i="9"/>
  <c r="W5" i="9"/>
  <c r="X5" i="9"/>
  <c r="Y5" i="9"/>
  <c r="Z5" i="9"/>
  <c r="AA5" i="9"/>
  <c r="AB5" i="9"/>
  <c r="AC5" i="9"/>
  <c r="AD5" i="9"/>
  <c r="AE5" i="9"/>
  <c r="AF5" i="9"/>
  <c r="AG5" i="9"/>
  <c r="AH5" i="9"/>
  <c r="AI5" i="9"/>
  <c r="AJ5" i="9"/>
  <c r="AK5" i="9"/>
  <c r="AL14" i="9" s="1"/>
  <c r="AL5" i="9"/>
  <c r="AM5" i="9"/>
  <c r="AN5" i="9"/>
  <c r="AO5" i="9"/>
  <c r="AP5" i="9"/>
  <c r="AQ5" i="9"/>
  <c r="AR5" i="9"/>
  <c r="AS5" i="9"/>
  <c r="AT5" i="9"/>
  <c r="AU5" i="9"/>
  <c r="AV5" i="9"/>
  <c r="AW5" i="9"/>
  <c r="AX5" i="9"/>
  <c r="AY5" i="9"/>
  <c r="AZ5" i="9"/>
  <c r="BA5" i="9"/>
  <c r="BB5" i="9"/>
  <c r="BC5" i="9"/>
  <c r="BD5" i="9"/>
  <c r="BE5" i="9"/>
  <c r="BF5" i="9"/>
  <c r="BG5" i="9"/>
  <c r="BH5" i="9"/>
  <c r="BI5" i="9"/>
  <c r="BJ5" i="9"/>
  <c r="BK5" i="9"/>
  <c r="BL5" i="9"/>
  <c r="C6" i="9"/>
  <c r="D6" i="9"/>
  <c r="E6" i="9"/>
  <c r="F6" i="9"/>
  <c r="G6" i="9"/>
  <c r="H6" i="9"/>
  <c r="H15" i="9" s="1"/>
  <c r="I6" i="9"/>
  <c r="J6" i="9"/>
  <c r="K6" i="9"/>
  <c r="L6" i="9"/>
  <c r="L15" i="9" s="1"/>
  <c r="M6" i="9"/>
  <c r="N15" i="9" s="1"/>
  <c r="N6" i="9"/>
  <c r="O6" i="9"/>
  <c r="P6" i="9"/>
  <c r="P15" i="9" s="1"/>
  <c r="Q6" i="9"/>
  <c r="R6" i="9"/>
  <c r="S6" i="9"/>
  <c r="T6" i="9"/>
  <c r="T15" i="9" s="1"/>
  <c r="U6" i="9"/>
  <c r="V6" i="9"/>
  <c r="W6" i="9"/>
  <c r="X6" i="9"/>
  <c r="Y6" i="9"/>
  <c r="Z15" i="9" s="1"/>
  <c r="Z6" i="9"/>
  <c r="AA6" i="9"/>
  <c r="AA15" i="9" s="1"/>
  <c r="AB6" i="9"/>
  <c r="AC6" i="9"/>
  <c r="AD6" i="9"/>
  <c r="AE6" i="9"/>
  <c r="AF15" i="9" s="1"/>
  <c r="AF6" i="9"/>
  <c r="AG6" i="9"/>
  <c r="AH6" i="9"/>
  <c r="AI6" i="9"/>
  <c r="AJ6" i="9"/>
  <c r="AJ15" i="9" s="1"/>
  <c r="AK6" i="9"/>
  <c r="AL6" i="9"/>
  <c r="AM6" i="9"/>
  <c r="AN6" i="9"/>
  <c r="AN15" i="9" s="1"/>
  <c r="AO6" i="9"/>
  <c r="AP6" i="9"/>
  <c r="AQ6" i="9"/>
  <c r="AR6" i="9"/>
  <c r="AQ15" i="9" s="1"/>
  <c r="AS6" i="9"/>
  <c r="AT6" i="9"/>
  <c r="AU6" i="9"/>
  <c r="AV6" i="9"/>
  <c r="AW6" i="9"/>
  <c r="AX6" i="9"/>
  <c r="AX15" i="9" s="1"/>
  <c r="AY6" i="9"/>
  <c r="AZ6" i="9"/>
  <c r="BA6" i="9"/>
  <c r="BB6" i="9"/>
  <c r="BB15" i="9" s="1"/>
  <c r="BC6" i="9"/>
  <c r="BD6" i="9"/>
  <c r="BE6" i="9"/>
  <c r="BF6" i="9"/>
  <c r="BG6" i="9"/>
  <c r="BH15" i="9" s="1"/>
  <c r="BH6" i="9"/>
  <c r="BI6" i="9"/>
  <c r="BJ6" i="9"/>
  <c r="BI15" i="9" s="1"/>
  <c r="BK6" i="9"/>
  <c r="BL6" i="9"/>
  <c r="C7" i="9"/>
  <c r="D7" i="9"/>
  <c r="E7" i="9"/>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16" i="9" s="1"/>
  <c r="AL7" i="9"/>
  <c r="AM7" i="9"/>
  <c r="AN7" i="9"/>
  <c r="AO7" i="9"/>
  <c r="AP7" i="9"/>
  <c r="AQ7" i="9"/>
  <c r="AR7" i="9"/>
  <c r="AS7" i="9"/>
  <c r="AT7" i="9"/>
  <c r="AU7" i="9"/>
  <c r="AV7" i="9"/>
  <c r="AW7" i="9"/>
  <c r="AX7" i="9"/>
  <c r="AY7" i="9"/>
  <c r="AZ7" i="9"/>
  <c r="BA7" i="9"/>
  <c r="BB7" i="9"/>
  <c r="BC7" i="9"/>
  <c r="BD7" i="9"/>
  <c r="BE7" i="9"/>
  <c r="BF7" i="9"/>
  <c r="BG7" i="9"/>
  <c r="BH7" i="9"/>
  <c r="BI7" i="9"/>
  <c r="BJ7" i="9"/>
  <c r="BK7" i="9"/>
  <c r="BL7" i="9"/>
  <c r="C8" i="9"/>
  <c r="D8" i="9"/>
  <c r="E8" i="9"/>
  <c r="F8" i="9"/>
  <c r="F17" i="9" s="1"/>
  <c r="G8" i="9"/>
  <c r="H8" i="9"/>
  <c r="I8" i="9"/>
  <c r="J8" i="9"/>
  <c r="K8" i="9"/>
  <c r="L8" i="9"/>
  <c r="L17" i="9" s="1"/>
  <c r="M8" i="9"/>
  <c r="M17" i="9" s="1"/>
  <c r="N8" i="9"/>
  <c r="O8" i="9"/>
  <c r="P8" i="9"/>
  <c r="P17" i="9" s="1"/>
  <c r="Q8" i="9"/>
  <c r="R8" i="9"/>
  <c r="S8" i="9"/>
  <c r="T8" i="9"/>
  <c r="U8" i="9"/>
  <c r="U17" i="9" s="1"/>
  <c r="V8" i="9"/>
  <c r="W8" i="9"/>
  <c r="X8" i="9"/>
  <c r="Y8" i="9"/>
  <c r="Z8" i="9"/>
  <c r="Y17" i="9" s="1"/>
  <c r="AA8" i="9"/>
  <c r="AB8" i="9"/>
  <c r="AC8" i="9"/>
  <c r="AD8" i="9"/>
  <c r="AD17" i="9" s="1"/>
  <c r="AE8" i="9"/>
  <c r="AF8" i="9"/>
  <c r="AG8" i="9"/>
  <c r="AH8" i="9"/>
  <c r="AI8" i="9"/>
  <c r="AJ17" i="9" s="1"/>
  <c r="AJ8" i="9"/>
  <c r="AK8" i="9"/>
  <c r="AL8" i="9"/>
  <c r="AM8" i="9"/>
  <c r="AN8" i="9"/>
  <c r="AM17" i="9" s="1"/>
  <c r="AO8" i="9"/>
  <c r="AP8" i="9"/>
  <c r="AQ8" i="9"/>
  <c r="AR8" i="9"/>
  <c r="AS8" i="9"/>
  <c r="AT8" i="9"/>
  <c r="AU8" i="9"/>
  <c r="AU17" i="9" s="1"/>
  <c r="AV8" i="9"/>
  <c r="AW8" i="9"/>
  <c r="AX8" i="9"/>
  <c r="AY8" i="9"/>
  <c r="AZ8" i="9"/>
  <c r="BA8" i="9"/>
  <c r="BB8" i="9"/>
  <c r="BC8" i="9"/>
  <c r="BD8" i="9"/>
  <c r="BC17" i="9" s="1"/>
  <c r="BE8" i="9"/>
  <c r="BF17" i="9" s="1"/>
  <c r="BF8" i="9"/>
  <c r="BG8" i="9"/>
  <c r="BH8" i="9"/>
  <c r="BI8" i="9"/>
  <c r="BJ8" i="9"/>
  <c r="BK8" i="9"/>
  <c r="BL8" i="9"/>
  <c r="C9" i="9"/>
  <c r="D9" i="9"/>
  <c r="E9" i="9"/>
  <c r="F9" i="9"/>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K18" i="9" s="1"/>
  <c r="AL9" i="9"/>
  <c r="AM9" i="9"/>
  <c r="AN9" i="9"/>
  <c r="AO9" i="9"/>
  <c r="AP9" i="9"/>
  <c r="AQ9" i="9"/>
  <c r="AR9" i="9"/>
  <c r="AS9" i="9"/>
  <c r="AT9" i="9"/>
  <c r="AU9" i="9"/>
  <c r="AV9" i="9"/>
  <c r="AW9" i="9"/>
  <c r="AX9" i="9"/>
  <c r="AY9" i="9"/>
  <c r="AZ9" i="9"/>
  <c r="BA9" i="9"/>
  <c r="BB9" i="9"/>
  <c r="BC9" i="9"/>
  <c r="BD9" i="9"/>
  <c r="BE9" i="9"/>
  <c r="BF9" i="9"/>
  <c r="BG9" i="9"/>
  <c r="BH9" i="9"/>
  <c r="BH18" i="9" s="1"/>
  <c r="BI9" i="9"/>
  <c r="BJ9" i="9"/>
  <c r="BK9" i="9"/>
  <c r="BL9" i="9"/>
  <c r="C10" i="9"/>
  <c r="D10" i="9"/>
  <c r="E10" i="9"/>
  <c r="F19" i="9" s="1"/>
  <c r="F10" i="9"/>
  <c r="G10" i="9"/>
  <c r="G19" i="9" s="1"/>
  <c r="H10" i="9"/>
  <c r="I10" i="9"/>
  <c r="J10" i="9"/>
  <c r="J19" i="9" s="1"/>
  <c r="K10" i="9"/>
  <c r="K19" i="9" s="1"/>
  <c r="L10" i="9"/>
  <c r="M10" i="9"/>
  <c r="N10" i="9"/>
  <c r="O10" i="9"/>
  <c r="P10" i="9"/>
  <c r="Q10" i="9"/>
  <c r="R19" i="9" s="1"/>
  <c r="R10" i="9"/>
  <c r="S10" i="9"/>
  <c r="T10" i="9"/>
  <c r="T19" i="9" s="1"/>
  <c r="U10" i="9"/>
  <c r="U19" i="9" s="1"/>
  <c r="V10" i="9"/>
  <c r="W10" i="9"/>
  <c r="X19" i="9" s="1"/>
  <c r="X10" i="9"/>
  <c r="Y10" i="9"/>
  <c r="Z19" i="9" s="1"/>
  <c r="Z10" i="9"/>
  <c r="AA10" i="9"/>
  <c r="AB10" i="9"/>
  <c r="AC10" i="9"/>
  <c r="AD10" i="9"/>
  <c r="AE10" i="9"/>
  <c r="AF19" i="9" s="1"/>
  <c r="AF10" i="9"/>
  <c r="AG10" i="9"/>
  <c r="AG19" i="9" s="1"/>
  <c r="AH10" i="9"/>
  <c r="AH19" i="9" s="1"/>
  <c r="AI10" i="9"/>
  <c r="AI19" i="9" s="1"/>
  <c r="AJ10" i="9"/>
  <c r="AK10" i="9"/>
  <c r="AL10" i="9"/>
  <c r="AM10" i="9"/>
  <c r="AN10" i="9"/>
  <c r="AM19" i="9" s="1"/>
  <c r="AO10" i="9"/>
  <c r="AP10" i="9"/>
  <c r="AQ10" i="9"/>
  <c r="AR10" i="9"/>
  <c r="AR19" i="9" s="1"/>
  <c r="AS10" i="9"/>
  <c r="AT10" i="9"/>
  <c r="AS19" i="9" s="1"/>
  <c r="AU10" i="9"/>
  <c r="AV10" i="9"/>
  <c r="AU19" i="9" s="1"/>
  <c r="AW10" i="9"/>
  <c r="AX10" i="9"/>
  <c r="AW19" i="9" s="1"/>
  <c r="AY10" i="9"/>
  <c r="AZ10" i="9"/>
  <c r="AY19" i="9" s="1"/>
  <c r="BA10" i="9"/>
  <c r="BB10" i="9"/>
  <c r="BC10" i="9"/>
  <c r="BD10" i="9"/>
  <c r="BE10" i="9"/>
  <c r="BF10" i="9"/>
  <c r="BE19" i="9" s="1"/>
  <c r="BG10" i="9"/>
  <c r="BH10" i="9"/>
  <c r="BG19" i="9" s="1"/>
  <c r="BI10" i="9"/>
  <c r="BJ10" i="9"/>
  <c r="BK10" i="9"/>
  <c r="BL10" i="9"/>
  <c r="C12" i="9"/>
  <c r="D12"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AS12" i="9"/>
  <c r="AT12" i="9"/>
  <c r="AU12" i="9"/>
  <c r="AW12" i="9"/>
  <c r="AX12" i="9"/>
  <c r="AY12" i="9"/>
  <c r="AZ12" i="9"/>
  <c r="BA12" i="9"/>
  <c r="BB12" i="9"/>
  <c r="BE12" i="9"/>
  <c r="BF12" i="9"/>
  <c r="BG12" i="9"/>
  <c r="BH12" i="9"/>
  <c r="BI12" i="9"/>
  <c r="BJ12" i="9"/>
  <c r="BK12" i="9"/>
  <c r="BL12" i="9"/>
  <c r="I13" i="9"/>
  <c r="J13" i="9"/>
  <c r="P13" i="9"/>
  <c r="T13" i="9"/>
  <c r="U13" i="9"/>
  <c r="V13" i="9"/>
  <c r="AD13" i="9"/>
  <c r="AH13" i="9"/>
  <c r="AJ13" i="9"/>
  <c r="AO13" i="9"/>
  <c r="AR13" i="9"/>
  <c r="AV13" i="9"/>
  <c r="BE13" i="9"/>
  <c r="D14" i="9"/>
  <c r="E14" i="9"/>
  <c r="F14" i="9"/>
  <c r="G14" i="9"/>
  <c r="H14" i="9"/>
  <c r="I14" i="9"/>
  <c r="J14" i="9"/>
  <c r="K14" i="9"/>
  <c r="L14" i="9"/>
  <c r="M14" i="9"/>
  <c r="N14" i="9"/>
  <c r="O14" i="9"/>
  <c r="P14" i="9"/>
  <c r="Q14" i="9"/>
  <c r="R14" i="9"/>
  <c r="S14" i="9"/>
  <c r="T14" i="9"/>
  <c r="U14" i="9"/>
  <c r="V14" i="9"/>
  <c r="W14" i="9"/>
  <c r="X14" i="9"/>
  <c r="Y14" i="9"/>
  <c r="Z14" i="9"/>
  <c r="AA14" i="9"/>
  <c r="AB14" i="9"/>
  <c r="AC14" i="9"/>
  <c r="AD14" i="9"/>
  <c r="AE14" i="9"/>
  <c r="AF14" i="9"/>
  <c r="AG14" i="9"/>
  <c r="AH14" i="9"/>
  <c r="AI14" i="9"/>
  <c r="AJ14" i="9"/>
  <c r="AK14" i="9"/>
  <c r="AM14" i="9"/>
  <c r="AN14" i="9"/>
  <c r="AO14" i="9"/>
  <c r="AP14" i="9"/>
  <c r="AQ14" i="9"/>
  <c r="AR14" i="9"/>
  <c r="AS14" i="9"/>
  <c r="AT14" i="9"/>
  <c r="AU14" i="9"/>
  <c r="AV14" i="9"/>
  <c r="AW14" i="9"/>
  <c r="AX14" i="9"/>
  <c r="AY14" i="9"/>
  <c r="AZ14" i="9"/>
  <c r="BA14" i="9"/>
  <c r="BB14" i="9"/>
  <c r="BC14" i="9"/>
  <c r="BD14" i="9"/>
  <c r="BE14" i="9"/>
  <c r="BF14" i="9"/>
  <c r="BG14" i="9"/>
  <c r="BH14" i="9"/>
  <c r="BI14" i="9"/>
  <c r="BJ14" i="9"/>
  <c r="BK14" i="9"/>
  <c r="BL14" i="9"/>
  <c r="D15" i="9"/>
  <c r="G15" i="9"/>
  <c r="I15" i="9"/>
  <c r="K15" i="9"/>
  <c r="M15" i="9"/>
  <c r="O15" i="9"/>
  <c r="S15" i="9"/>
  <c r="U15" i="9"/>
  <c r="W15" i="9"/>
  <c r="X15" i="9"/>
  <c r="Y15" i="9"/>
  <c r="AC15" i="9"/>
  <c r="AG15" i="9"/>
  <c r="AH15" i="9"/>
  <c r="AI15" i="9"/>
  <c r="AK15" i="9"/>
  <c r="AR15" i="9"/>
  <c r="AW15" i="9"/>
  <c r="AY15" i="9"/>
  <c r="BD15" i="9"/>
  <c r="BG15" i="9"/>
  <c r="BJ15" i="9"/>
  <c r="BK15" i="9"/>
  <c r="BL15" i="9"/>
  <c r="C16" i="9"/>
  <c r="D16" i="9"/>
  <c r="E16" i="9"/>
  <c r="F16" i="9"/>
  <c r="G16" i="9"/>
  <c r="H16" i="9"/>
  <c r="I16" i="9"/>
  <c r="J16" i="9"/>
  <c r="K16" i="9"/>
  <c r="L16" i="9"/>
  <c r="M16" i="9"/>
  <c r="N16" i="9"/>
  <c r="O16" i="9"/>
  <c r="P16" i="9"/>
  <c r="Q16" i="9"/>
  <c r="R16" i="9"/>
  <c r="S16" i="9"/>
  <c r="T16" i="9"/>
  <c r="U16" i="9"/>
  <c r="V16" i="9"/>
  <c r="W16" i="9"/>
  <c r="X16" i="9"/>
  <c r="Y16" i="9"/>
  <c r="Z16" i="9"/>
  <c r="AA16" i="9"/>
  <c r="AB16" i="9"/>
  <c r="AC16" i="9"/>
  <c r="AD16" i="9"/>
  <c r="AE16" i="9"/>
  <c r="AF16" i="9"/>
  <c r="AG16" i="9"/>
  <c r="AH16" i="9"/>
  <c r="AI16" i="9"/>
  <c r="AJ16" i="9"/>
  <c r="AK16" i="9"/>
  <c r="AM16" i="9"/>
  <c r="AN16" i="9"/>
  <c r="AO16" i="9"/>
  <c r="AP16" i="9"/>
  <c r="AQ16" i="9"/>
  <c r="AR16" i="9"/>
  <c r="AS16" i="9"/>
  <c r="AT16" i="9"/>
  <c r="AU16" i="9"/>
  <c r="AV16" i="9"/>
  <c r="AW16" i="9"/>
  <c r="AX16" i="9"/>
  <c r="AY16" i="9"/>
  <c r="AZ16" i="9"/>
  <c r="BA16" i="9"/>
  <c r="BB16" i="9"/>
  <c r="BC16" i="9"/>
  <c r="BD16" i="9"/>
  <c r="BE16" i="9"/>
  <c r="BF16" i="9"/>
  <c r="BG16" i="9"/>
  <c r="BH16" i="9"/>
  <c r="BI16" i="9"/>
  <c r="BJ16" i="9"/>
  <c r="BK16" i="9"/>
  <c r="BL16" i="9"/>
  <c r="G17" i="9"/>
  <c r="H17" i="9"/>
  <c r="I17" i="9"/>
  <c r="K17" i="9"/>
  <c r="O17" i="9"/>
  <c r="S17" i="9"/>
  <c r="W17" i="9"/>
  <c r="X17" i="9"/>
  <c r="Z17" i="9"/>
  <c r="AA17" i="9"/>
  <c r="AB17" i="9"/>
  <c r="AG17" i="9"/>
  <c r="AP17" i="9"/>
  <c r="AT17" i="9"/>
  <c r="AX17" i="9"/>
  <c r="BD17" i="9"/>
  <c r="BE17" i="9"/>
  <c r="BI17" i="9"/>
  <c r="BK17" i="9"/>
  <c r="BL17" i="9"/>
  <c r="C18" i="9"/>
  <c r="D18" i="9"/>
  <c r="E18" i="9"/>
  <c r="F18" i="9"/>
  <c r="G18" i="9"/>
  <c r="H18" i="9"/>
  <c r="I18" i="9"/>
  <c r="J18" i="9"/>
  <c r="K18" i="9"/>
  <c r="L18" i="9"/>
  <c r="M18" i="9"/>
  <c r="N18" i="9"/>
  <c r="O18" i="9"/>
  <c r="P18" i="9"/>
  <c r="Q18" i="9"/>
  <c r="R18" i="9"/>
  <c r="S18" i="9"/>
  <c r="T18" i="9"/>
  <c r="U18" i="9"/>
  <c r="V18" i="9"/>
  <c r="W18" i="9"/>
  <c r="X18" i="9"/>
  <c r="Y18" i="9"/>
  <c r="Z18" i="9"/>
  <c r="AA18" i="9"/>
  <c r="AB18" i="9"/>
  <c r="AC18" i="9"/>
  <c r="AD18" i="9"/>
  <c r="AE18" i="9"/>
  <c r="AF18" i="9"/>
  <c r="AG18" i="9"/>
  <c r="AH18" i="9"/>
  <c r="AI18" i="9"/>
  <c r="AJ18" i="9"/>
  <c r="AM18" i="9"/>
  <c r="AN18" i="9"/>
  <c r="AO18" i="9"/>
  <c r="AP18" i="9"/>
  <c r="AQ18" i="9"/>
  <c r="AR18" i="9"/>
  <c r="AS18" i="9"/>
  <c r="AT18" i="9"/>
  <c r="AU18" i="9"/>
  <c r="AV18" i="9"/>
  <c r="AW18" i="9"/>
  <c r="AX18" i="9"/>
  <c r="AY18" i="9"/>
  <c r="AZ18" i="9"/>
  <c r="BA18" i="9"/>
  <c r="BB18" i="9"/>
  <c r="BC18" i="9"/>
  <c r="BD18" i="9"/>
  <c r="BE18" i="9"/>
  <c r="BF18" i="9"/>
  <c r="BI18" i="9"/>
  <c r="BJ18" i="9"/>
  <c r="BK18" i="9"/>
  <c r="BL18" i="9"/>
  <c r="E19" i="9"/>
  <c r="L19" i="9"/>
  <c r="M19" i="9"/>
  <c r="N19" i="9"/>
  <c r="O19" i="9"/>
  <c r="Q19" i="9"/>
  <c r="S19" i="9"/>
  <c r="Y19" i="9"/>
  <c r="AC19" i="9"/>
  <c r="AD19" i="9"/>
  <c r="AP19" i="9"/>
  <c r="AX19" i="9"/>
  <c r="AZ19" i="9"/>
  <c r="BC19" i="9"/>
  <c r="BD19" i="9"/>
  <c r="BH19" i="9"/>
  <c r="BK19" i="9"/>
  <c r="BL19" i="9"/>
  <c r="G12" i="66"/>
  <c r="E20" i="66"/>
  <c r="H12" i="66"/>
  <c r="G20" i="66" s="1"/>
  <c r="D39" i="1" s="1"/>
  <c r="G17" i="66"/>
  <c r="H17" i="66"/>
  <c r="D20" i="66"/>
  <c r="Z39" i="1"/>
  <c r="J20" i="66"/>
  <c r="F39" i="1"/>
  <c r="K20" i="66"/>
  <c r="K39" i="1" s="1"/>
  <c r="L20" i="66"/>
  <c r="P39" i="1"/>
  <c r="N20" i="66"/>
  <c r="O20" i="66"/>
  <c r="U39" i="1"/>
  <c r="P20" i="66"/>
  <c r="V39" i="1"/>
  <c r="Q20" i="66"/>
  <c r="W39" i="1"/>
  <c r="R20" i="66"/>
  <c r="Y39" i="1"/>
  <c r="S20" i="66"/>
  <c r="AC39" i="1"/>
  <c r="T20" i="66"/>
  <c r="AB39" i="1"/>
  <c r="U20" i="66"/>
  <c r="V20" i="66"/>
  <c r="W20" i="66"/>
  <c r="AD39" i="1"/>
  <c r="X20" i="66"/>
  <c r="AB20" i="66"/>
  <c r="AJ39" i="1"/>
  <c r="AC20" i="66"/>
  <c r="AO39" i="1" s="1"/>
  <c r="AD20" i="66"/>
  <c r="AT39" i="1"/>
  <c r="J21" i="66"/>
  <c r="G39" i="1" s="1"/>
  <c r="K21" i="66"/>
  <c r="L39" i="1"/>
  <c r="L21" i="66"/>
  <c r="Q39" i="1" s="1"/>
  <c r="Y21" i="66"/>
  <c r="AH39" i="1"/>
  <c r="Z21" i="66"/>
  <c r="AI39" i="1" s="1"/>
  <c r="AB21" i="66"/>
  <c r="AK39" i="1"/>
  <c r="AC21" i="66"/>
  <c r="AP39" i="1" s="1"/>
  <c r="AD21" i="66"/>
  <c r="AU39" i="1"/>
  <c r="J22" i="66"/>
  <c r="H39" i="1" s="1"/>
  <c r="K22" i="66"/>
  <c r="M39" i="1"/>
  <c r="L22" i="66"/>
  <c r="R39" i="1" s="1"/>
  <c r="AB22" i="66"/>
  <c r="AL39" i="1"/>
  <c r="AC22" i="66"/>
  <c r="AQ39" i="1" s="1"/>
  <c r="AS39" i="1" s="1"/>
  <c r="AD22" i="66"/>
  <c r="AV39" i="1"/>
  <c r="J23" i="66"/>
  <c r="I39" i="1" s="1"/>
  <c r="J39" i="1" s="1"/>
  <c r="K23" i="66"/>
  <c r="N39" i="1"/>
  <c r="L23" i="66"/>
  <c r="S39" i="1" s="1"/>
  <c r="S23" i="66"/>
  <c r="AY39" i="1"/>
  <c r="T23" i="66"/>
  <c r="AZ39" i="1" s="1"/>
  <c r="U23" i="66"/>
  <c r="BA39" i="1"/>
  <c r="AB23" i="66"/>
  <c r="AM39" i="1" s="1"/>
  <c r="AC23" i="66"/>
  <c r="AR39" i="1"/>
  <c r="AD23" i="66"/>
  <c r="AW39" i="1"/>
  <c r="BB39" i="1"/>
  <c r="X24" i="66"/>
  <c r="BD39" i="1" s="1"/>
  <c r="G12" i="67"/>
  <c r="E20" i="67"/>
  <c r="H12" i="67"/>
  <c r="G17" i="67"/>
  <c r="H17" i="67"/>
  <c r="D20" i="67"/>
  <c r="BI26" i="9" s="1"/>
  <c r="J20" i="67"/>
  <c r="F38" i="1"/>
  <c r="K20" i="67"/>
  <c r="K38" i="1"/>
  <c r="L20" i="67"/>
  <c r="P38" i="1"/>
  <c r="N20" i="67"/>
  <c r="O20" i="67"/>
  <c r="U38" i="1"/>
  <c r="P20" i="67"/>
  <c r="V38" i="1" s="1"/>
  <c r="Q20" i="67"/>
  <c r="W38" i="1"/>
  <c r="R20" i="67"/>
  <c r="Y38" i="1" s="1"/>
  <c r="S20" i="67"/>
  <c r="AC38" i="1" s="1"/>
  <c r="T20" i="67"/>
  <c r="AB38" i="1" s="1"/>
  <c r="U20" i="67"/>
  <c r="V20" i="67"/>
  <c r="W20" i="67"/>
  <c r="AD38" i="1" s="1"/>
  <c r="X20" i="67"/>
  <c r="AB20" i="67"/>
  <c r="AJ38" i="1"/>
  <c r="AC20" i="67"/>
  <c r="AO38" i="1"/>
  <c r="AD20" i="67"/>
  <c r="AT38" i="1"/>
  <c r="J21" i="67"/>
  <c r="G38" i="1"/>
  <c r="K21" i="67"/>
  <c r="L38" i="1"/>
  <c r="L21" i="67"/>
  <c r="Q38" i="1"/>
  <c r="Y21" i="67"/>
  <c r="AH38" i="1" s="1"/>
  <c r="Z21" i="67"/>
  <c r="AI38" i="1"/>
  <c r="AB21" i="67"/>
  <c r="AK38" i="1"/>
  <c r="AC21" i="67"/>
  <c r="AP38" i="1"/>
  <c r="AD21" i="67"/>
  <c r="AU38" i="1"/>
  <c r="J22" i="67"/>
  <c r="H38" i="1"/>
  <c r="K22" i="67"/>
  <c r="M38" i="1"/>
  <c r="L22" i="67"/>
  <c r="R38" i="1"/>
  <c r="AB22" i="67"/>
  <c r="AL38" i="1"/>
  <c r="AC22" i="67"/>
  <c r="AQ38" i="1"/>
  <c r="AD22" i="67"/>
  <c r="AV38" i="1"/>
  <c r="J23" i="67"/>
  <c r="I38" i="1"/>
  <c r="K23" i="67"/>
  <c r="N38" i="1"/>
  <c r="L23" i="67"/>
  <c r="S38" i="1"/>
  <c r="S23" i="67"/>
  <c r="AY38" i="1" s="1"/>
  <c r="T23" i="67"/>
  <c r="AZ38" i="1" s="1"/>
  <c r="U23" i="67"/>
  <c r="BA38" i="1" s="1"/>
  <c r="AB23" i="67"/>
  <c r="AM38" i="1"/>
  <c r="AC23" i="67"/>
  <c r="AR38" i="1" s="1"/>
  <c r="AD23" i="67"/>
  <c r="AW38" i="1" s="1"/>
  <c r="BB38" i="1"/>
  <c r="G12" i="68"/>
  <c r="H12" i="68"/>
  <c r="G17" i="68"/>
  <c r="H17" i="68"/>
  <c r="D20" i="68"/>
  <c r="BG26" i="9" s="1"/>
  <c r="J20" i="68"/>
  <c r="F37" i="1" s="1"/>
  <c r="K20" i="68"/>
  <c r="K37" i="1"/>
  <c r="L20" i="68"/>
  <c r="P37" i="1" s="1"/>
  <c r="N20" i="68"/>
  <c r="O20" i="68"/>
  <c r="U37" i="1"/>
  <c r="P20" i="68"/>
  <c r="V37" i="1" s="1"/>
  <c r="Q20" i="68"/>
  <c r="W37" i="1"/>
  <c r="R20" i="68"/>
  <c r="Y37" i="1" s="1"/>
  <c r="S20" i="68"/>
  <c r="AC37" i="1" s="1"/>
  <c r="T20" i="68"/>
  <c r="AB37" i="1" s="1"/>
  <c r="U20" i="68"/>
  <c r="V20" i="68"/>
  <c r="W20" i="68"/>
  <c r="AD37" i="1" s="1"/>
  <c r="X20" i="68"/>
  <c r="AB20" i="68"/>
  <c r="AJ37" i="1" s="1"/>
  <c r="AC20" i="68"/>
  <c r="AO37" i="1"/>
  <c r="AD20" i="68"/>
  <c r="AT37" i="1" s="1"/>
  <c r="J21" i="68"/>
  <c r="G37" i="1"/>
  <c r="K21" i="68"/>
  <c r="L37" i="1" s="1"/>
  <c r="L21" i="68"/>
  <c r="Q37" i="1"/>
  <c r="Y21" i="68"/>
  <c r="AH37" i="1" s="1"/>
  <c r="Z21" i="68"/>
  <c r="AI37" i="1" s="1"/>
  <c r="AB21" i="68"/>
  <c r="AK37" i="1" s="1"/>
  <c r="AC21" i="68"/>
  <c r="AP37" i="1"/>
  <c r="AD21" i="68"/>
  <c r="AU37" i="1" s="1"/>
  <c r="J22" i="68"/>
  <c r="H37" i="1"/>
  <c r="K22" i="68"/>
  <c r="M37" i="1" s="1"/>
  <c r="L22" i="68"/>
  <c r="R37" i="1"/>
  <c r="AB22" i="68"/>
  <c r="AL37" i="1" s="1"/>
  <c r="AC22" i="68"/>
  <c r="AQ37" i="1"/>
  <c r="AD22" i="68"/>
  <c r="AV37" i="1" s="1"/>
  <c r="J23" i="68"/>
  <c r="I37" i="1"/>
  <c r="K23" i="68"/>
  <c r="N37" i="1" s="1"/>
  <c r="L23" i="68"/>
  <c r="S37" i="1"/>
  <c r="S23" i="68"/>
  <c r="AY37" i="1" s="1"/>
  <c r="T23" i="68"/>
  <c r="AZ37" i="1" s="1"/>
  <c r="U23" i="68"/>
  <c r="BA37" i="1" s="1"/>
  <c r="AB23" i="68"/>
  <c r="AM37" i="1" s="1"/>
  <c r="AC23" i="68"/>
  <c r="AR37" i="1" s="1"/>
  <c r="AS37" i="1" s="1"/>
  <c r="AD23" i="68"/>
  <c r="AW37" i="1"/>
  <c r="G12" i="69"/>
  <c r="H12" i="69"/>
  <c r="G17" i="69"/>
  <c r="H17" i="69"/>
  <c r="D20" i="69"/>
  <c r="Z36" i="1" s="1"/>
  <c r="J20" i="69"/>
  <c r="F36" i="1"/>
  <c r="K20" i="69"/>
  <c r="K36" i="1" s="1"/>
  <c r="L20" i="69"/>
  <c r="P36" i="1"/>
  <c r="N20" i="69"/>
  <c r="O20" i="69"/>
  <c r="U36" i="1" s="1"/>
  <c r="P20" i="69"/>
  <c r="V36" i="1"/>
  <c r="X36" i="1"/>
  <c r="Q20" i="69"/>
  <c r="W36" i="1"/>
  <c r="R20" i="69"/>
  <c r="Y36" i="1"/>
  <c r="S20" i="69"/>
  <c r="AC36" i="1" s="1"/>
  <c r="T20" i="69"/>
  <c r="AB36" i="1" s="1"/>
  <c r="U20" i="69"/>
  <c r="V20" i="69"/>
  <c r="W20" i="69"/>
  <c r="AD36" i="1" s="1"/>
  <c r="X20" i="69"/>
  <c r="AB20" i="69"/>
  <c r="AJ36" i="1"/>
  <c r="AC20" i="69"/>
  <c r="AO36" i="1" s="1"/>
  <c r="AD20" i="69"/>
  <c r="AT36" i="1"/>
  <c r="J21" i="69"/>
  <c r="G36" i="1" s="1"/>
  <c r="J36" i="1" s="1"/>
  <c r="K21" i="69"/>
  <c r="L36" i="1" s="1"/>
  <c r="L21" i="69"/>
  <c r="Q36" i="1" s="1"/>
  <c r="Y21" i="69"/>
  <c r="AH36" i="1" s="1"/>
  <c r="Z21" i="69"/>
  <c r="AI36" i="1" s="1"/>
  <c r="AB21" i="69"/>
  <c r="AK36" i="1"/>
  <c r="AC21" i="69"/>
  <c r="AP36" i="1" s="1"/>
  <c r="AD21" i="69"/>
  <c r="AU36" i="1"/>
  <c r="J22" i="69"/>
  <c r="H36" i="1" s="1"/>
  <c r="K22" i="69"/>
  <c r="M36" i="1" s="1"/>
  <c r="L22" i="69"/>
  <c r="R36" i="1" s="1"/>
  <c r="AB22" i="69"/>
  <c r="AL36" i="1" s="1"/>
  <c r="AC22" i="69"/>
  <c r="AQ36" i="1" s="1"/>
  <c r="AD22" i="69"/>
  <c r="AV36" i="1"/>
  <c r="J23" i="69"/>
  <c r="I36" i="1" s="1"/>
  <c r="K23" i="69"/>
  <c r="N36" i="1"/>
  <c r="L23" i="69"/>
  <c r="S36" i="1" s="1"/>
  <c r="S23" i="69"/>
  <c r="AY36" i="1" s="1"/>
  <c r="T23" i="69"/>
  <c r="AZ36" i="1" s="1"/>
  <c r="U23" i="69"/>
  <c r="BA36" i="1" s="1"/>
  <c r="AB23" i="69"/>
  <c r="AM36" i="1" s="1"/>
  <c r="AC23" i="69"/>
  <c r="AR36" i="1"/>
  <c r="AS36" i="1"/>
  <c r="AD23" i="69"/>
  <c r="AW36" i="1"/>
  <c r="G12" i="70"/>
  <c r="H12" i="70"/>
  <c r="G17" i="70"/>
  <c r="H17" i="70"/>
  <c r="G20" i="70" s="1"/>
  <c r="D35" i="1" s="1"/>
  <c r="D20" i="70"/>
  <c r="Z35" i="1" s="1"/>
  <c r="J20" i="70"/>
  <c r="F35" i="1"/>
  <c r="K20" i="70"/>
  <c r="K35" i="1" s="1"/>
  <c r="L20" i="70"/>
  <c r="P35" i="1"/>
  <c r="N20" i="70"/>
  <c r="O20" i="70"/>
  <c r="U35" i="1"/>
  <c r="P20" i="70"/>
  <c r="V35" i="1"/>
  <c r="Q20" i="70"/>
  <c r="W35" i="1"/>
  <c r="R20" i="70"/>
  <c r="Y35" i="1"/>
  <c r="S20" i="70"/>
  <c r="AC35" i="1" s="1"/>
  <c r="T20" i="70"/>
  <c r="AB35" i="1" s="1"/>
  <c r="U20" i="70"/>
  <c r="V20" i="70"/>
  <c r="W20" i="70"/>
  <c r="AD35" i="1" s="1"/>
  <c r="X20" i="70"/>
  <c r="AB20" i="70"/>
  <c r="AJ35" i="1"/>
  <c r="AN35" i="1" s="1"/>
  <c r="AC20" i="70"/>
  <c r="AO35" i="1" s="1"/>
  <c r="AD20" i="70"/>
  <c r="AT35" i="1" s="1"/>
  <c r="J21" i="70"/>
  <c r="G35" i="1" s="1"/>
  <c r="K21" i="70"/>
  <c r="L35" i="1" s="1"/>
  <c r="L21" i="70"/>
  <c r="Q35" i="1" s="1"/>
  <c r="Y21" i="70"/>
  <c r="AH35" i="1" s="1"/>
  <c r="Z21" i="70"/>
  <c r="AI35" i="1" s="1"/>
  <c r="AB21" i="70"/>
  <c r="AK35" i="1"/>
  <c r="AC21" i="70"/>
  <c r="AP35" i="1" s="1"/>
  <c r="AD21" i="70"/>
  <c r="AU35" i="1" s="1"/>
  <c r="J22" i="70"/>
  <c r="H35" i="1" s="1"/>
  <c r="K22" i="70"/>
  <c r="M35" i="1"/>
  <c r="L22" i="70"/>
  <c r="R35" i="1" s="1"/>
  <c r="AB22" i="70"/>
  <c r="AL35" i="1"/>
  <c r="AC22" i="70"/>
  <c r="AQ35" i="1" s="1"/>
  <c r="AD22" i="70"/>
  <c r="AV35" i="1"/>
  <c r="J23" i="70"/>
  <c r="I35" i="1" s="1"/>
  <c r="K23" i="70"/>
  <c r="N35" i="1" s="1"/>
  <c r="L23" i="70"/>
  <c r="S35" i="1" s="1"/>
  <c r="S23" i="70"/>
  <c r="AY35" i="1" s="1"/>
  <c r="T23" i="70"/>
  <c r="AZ35" i="1" s="1"/>
  <c r="U23" i="70"/>
  <c r="BA35" i="1" s="1"/>
  <c r="AB23" i="70"/>
  <c r="AM35" i="1" s="1"/>
  <c r="AC23" i="70"/>
  <c r="AR35" i="1"/>
  <c r="AD23" i="70"/>
  <c r="AW35" i="1"/>
  <c r="G12" i="71"/>
  <c r="H12" i="71"/>
  <c r="G17" i="71"/>
  <c r="E20" i="71" s="1"/>
  <c r="F20" i="71" s="1"/>
  <c r="H17" i="71"/>
  <c r="D20" i="71"/>
  <c r="Z34" i="1" s="1"/>
  <c r="J20" i="71"/>
  <c r="F34" i="1"/>
  <c r="K20" i="71"/>
  <c r="K34" i="1" s="1"/>
  <c r="L20" i="71"/>
  <c r="P34" i="1"/>
  <c r="N20" i="71"/>
  <c r="O20" i="71"/>
  <c r="U34" i="1"/>
  <c r="P20" i="71"/>
  <c r="V34" i="1" s="1"/>
  <c r="Q20" i="71"/>
  <c r="W34" i="1"/>
  <c r="R20" i="71"/>
  <c r="Y34" i="1" s="1"/>
  <c r="S20" i="71"/>
  <c r="AC34" i="1" s="1"/>
  <c r="T20" i="71"/>
  <c r="AB34" i="1" s="1"/>
  <c r="U20" i="71"/>
  <c r="V20" i="71"/>
  <c r="W20" i="71"/>
  <c r="AD34" i="1" s="1"/>
  <c r="X20" i="71"/>
  <c r="AB20" i="71"/>
  <c r="AJ34" i="1"/>
  <c r="AC20" i="71"/>
  <c r="AO34" i="1"/>
  <c r="AD20" i="71"/>
  <c r="AT34" i="1"/>
  <c r="J21" i="71"/>
  <c r="G34" i="1"/>
  <c r="K21" i="71"/>
  <c r="L34" i="1"/>
  <c r="L21" i="71"/>
  <c r="Q34" i="1"/>
  <c r="T34" i="1" s="1"/>
  <c r="Y21" i="71"/>
  <c r="AH34" i="1" s="1"/>
  <c r="Z21" i="71"/>
  <c r="AI34" i="1"/>
  <c r="AB21" i="71"/>
  <c r="AK34" i="1" s="1"/>
  <c r="AC21" i="71"/>
  <c r="AP34" i="1"/>
  <c r="AD21" i="71"/>
  <c r="AU34" i="1" s="1"/>
  <c r="J22" i="71"/>
  <c r="H34" i="1"/>
  <c r="K22" i="71"/>
  <c r="M34" i="1" s="1"/>
  <c r="L22" i="71"/>
  <c r="R34" i="1"/>
  <c r="AB22" i="71"/>
  <c r="AL34" i="1" s="1"/>
  <c r="AC22" i="71"/>
  <c r="AQ34" i="1"/>
  <c r="AD22" i="71"/>
  <c r="AV34" i="1" s="1"/>
  <c r="J23" i="71"/>
  <c r="I34" i="1"/>
  <c r="K23" i="71"/>
  <c r="N34" i="1" s="1"/>
  <c r="L23" i="71"/>
  <c r="S34" i="1"/>
  <c r="S23" i="71"/>
  <c r="AY34" i="1" s="1"/>
  <c r="T23" i="71"/>
  <c r="AZ34" i="1" s="1"/>
  <c r="U23" i="71"/>
  <c r="BA34" i="1" s="1"/>
  <c r="AB23" i="71"/>
  <c r="AM34" i="1"/>
  <c r="AC23" i="71"/>
  <c r="AR34" i="1" s="1"/>
  <c r="AD23" i="71"/>
  <c r="AW34" i="1"/>
  <c r="G12" i="72"/>
  <c r="H12" i="72"/>
  <c r="G17" i="72"/>
  <c r="H17" i="72"/>
  <c r="D20" i="72"/>
  <c r="Z33" i="1" s="1"/>
  <c r="J20" i="72"/>
  <c r="F33" i="1" s="1"/>
  <c r="K20" i="72"/>
  <c r="K33" i="1"/>
  <c r="L20" i="72"/>
  <c r="P33" i="1" s="1"/>
  <c r="N20" i="72"/>
  <c r="O20" i="72"/>
  <c r="U33" i="1" s="1"/>
  <c r="X33" i="1" s="1"/>
  <c r="P20" i="72"/>
  <c r="V33" i="1"/>
  <c r="Q20" i="72"/>
  <c r="W33" i="1" s="1"/>
  <c r="R20" i="72"/>
  <c r="Y33" i="1"/>
  <c r="S20" i="72"/>
  <c r="AC33" i="1" s="1"/>
  <c r="T20" i="72"/>
  <c r="AB33" i="1" s="1"/>
  <c r="U20" i="72"/>
  <c r="V20" i="72"/>
  <c r="W20" i="72"/>
  <c r="AD33" i="1" s="1"/>
  <c r="X20" i="72"/>
  <c r="AB20" i="72"/>
  <c r="AJ33" i="1"/>
  <c r="AC20" i="72"/>
  <c r="AO33" i="1" s="1"/>
  <c r="AD20" i="72"/>
  <c r="AT33" i="1"/>
  <c r="J21" i="72"/>
  <c r="G33" i="1" s="1"/>
  <c r="K21" i="72"/>
  <c r="L33" i="1"/>
  <c r="L21" i="72"/>
  <c r="Q33" i="1" s="1"/>
  <c r="Y21" i="72"/>
  <c r="AH33" i="1"/>
  <c r="Z21" i="72"/>
  <c r="AI33" i="1" s="1"/>
  <c r="AB21" i="72"/>
  <c r="AK33" i="1"/>
  <c r="AC21" i="72"/>
  <c r="AP33" i="1" s="1"/>
  <c r="AD21" i="72"/>
  <c r="AU33" i="1"/>
  <c r="J22" i="72"/>
  <c r="H33" i="1" s="1"/>
  <c r="K22" i="72"/>
  <c r="M33" i="1"/>
  <c r="L22" i="72"/>
  <c r="R33" i="1" s="1"/>
  <c r="AB22" i="72"/>
  <c r="AL33" i="1"/>
  <c r="AC22" i="72"/>
  <c r="AQ33" i="1" s="1"/>
  <c r="AD22" i="72"/>
  <c r="AV33" i="1"/>
  <c r="J23" i="72"/>
  <c r="I33" i="1" s="1"/>
  <c r="K23" i="72"/>
  <c r="N33" i="1"/>
  <c r="L23" i="72"/>
  <c r="S33" i="1" s="1"/>
  <c r="S23" i="72"/>
  <c r="AY33" i="1" s="1"/>
  <c r="T23" i="72"/>
  <c r="AZ33" i="1" s="1"/>
  <c r="U23" i="72"/>
  <c r="BA33" i="1" s="1"/>
  <c r="AB23" i="72"/>
  <c r="AM33" i="1" s="1"/>
  <c r="AC23" i="72"/>
  <c r="AR33" i="1"/>
  <c r="AD23" i="72"/>
  <c r="AW33" i="1" s="1"/>
  <c r="G12" i="74"/>
  <c r="H12" i="74"/>
  <c r="G17" i="74"/>
  <c r="E20" i="74" s="1"/>
  <c r="H17" i="74"/>
  <c r="D20" i="74"/>
  <c r="Z31" i="1" s="1"/>
  <c r="J20" i="74"/>
  <c r="F31" i="1"/>
  <c r="K20" i="74"/>
  <c r="K31" i="1" s="1"/>
  <c r="L20" i="74"/>
  <c r="P31" i="1"/>
  <c r="N20" i="74"/>
  <c r="O20" i="74"/>
  <c r="U31" i="1"/>
  <c r="P20" i="74"/>
  <c r="V31" i="1" s="1"/>
  <c r="Q20" i="74"/>
  <c r="W31" i="1"/>
  <c r="R20" i="74"/>
  <c r="Y31" i="1" s="1"/>
  <c r="S20" i="74"/>
  <c r="AC31" i="1" s="1"/>
  <c r="T20" i="74"/>
  <c r="AB31" i="1" s="1"/>
  <c r="U20" i="74"/>
  <c r="V20" i="74"/>
  <c r="W20" i="74"/>
  <c r="AD31" i="1" s="1"/>
  <c r="X20" i="74"/>
  <c r="AB20" i="74"/>
  <c r="AJ31" i="1" s="1"/>
  <c r="AC20" i="74"/>
  <c r="AO31" i="1"/>
  <c r="AD20" i="74"/>
  <c r="AT31" i="1" s="1"/>
  <c r="J21" i="74"/>
  <c r="G31" i="1"/>
  <c r="K21" i="74"/>
  <c r="L31" i="1" s="1"/>
  <c r="L21" i="74"/>
  <c r="Q31" i="1"/>
  <c r="Y21" i="74"/>
  <c r="AH31" i="1" s="1"/>
  <c r="Z21" i="74"/>
  <c r="AI31" i="1"/>
  <c r="AB21" i="74"/>
  <c r="AK31" i="1" s="1"/>
  <c r="AC21" i="74"/>
  <c r="AP31" i="1"/>
  <c r="AD21" i="74"/>
  <c r="AU31" i="1" s="1"/>
  <c r="J22" i="74"/>
  <c r="H31" i="1"/>
  <c r="K22" i="74"/>
  <c r="M31" i="1" s="1"/>
  <c r="L22" i="74"/>
  <c r="R31" i="1"/>
  <c r="AB22" i="74"/>
  <c r="AL31" i="1" s="1"/>
  <c r="AC22" i="74"/>
  <c r="AQ31" i="1"/>
  <c r="AD22" i="74"/>
  <c r="AV31" i="1" s="1"/>
  <c r="J23" i="74"/>
  <c r="I31" i="1"/>
  <c r="K23" i="74"/>
  <c r="N31" i="1" s="1"/>
  <c r="L23" i="74"/>
  <c r="S31" i="1"/>
  <c r="S23" i="74"/>
  <c r="AY31" i="1" s="1"/>
  <c r="T23" i="74"/>
  <c r="AZ31" i="1" s="1"/>
  <c r="U23" i="74"/>
  <c r="BA31" i="1" s="1"/>
  <c r="AB23" i="74"/>
  <c r="AM31" i="1"/>
  <c r="AC23" i="74"/>
  <c r="AR31" i="1" s="1"/>
  <c r="AD23" i="74"/>
  <c r="AW31" i="1"/>
  <c r="G12" i="73"/>
  <c r="H12" i="73"/>
  <c r="G17" i="73"/>
  <c r="H17" i="73"/>
  <c r="D20" i="73"/>
  <c r="Z32" i="1" s="1"/>
  <c r="J20" i="73"/>
  <c r="F32" i="1" s="1"/>
  <c r="K20" i="73"/>
  <c r="K32" i="1"/>
  <c r="O32" i="1"/>
  <c r="L20" i="73"/>
  <c r="P32" i="1" s="1"/>
  <c r="N20" i="73"/>
  <c r="O20" i="73"/>
  <c r="U32" i="1" s="1"/>
  <c r="X32" i="1" s="1"/>
  <c r="P20" i="73"/>
  <c r="V32" i="1"/>
  <c r="Q20" i="73"/>
  <c r="W32" i="1" s="1"/>
  <c r="R20" i="73"/>
  <c r="Y32" i="1"/>
  <c r="S20" i="73"/>
  <c r="AC32" i="1" s="1"/>
  <c r="T20" i="73"/>
  <c r="AB32" i="1"/>
  <c r="U20" i="73"/>
  <c r="V20" i="73"/>
  <c r="W20" i="73"/>
  <c r="AD32" i="1" s="1"/>
  <c r="X20" i="73"/>
  <c r="AB20" i="73"/>
  <c r="AJ32" i="1"/>
  <c r="AC20" i="73"/>
  <c r="AO32" i="1"/>
  <c r="AD20" i="73"/>
  <c r="AT32" i="1"/>
  <c r="J21" i="73"/>
  <c r="G32" i="1"/>
  <c r="K21" i="73"/>
  <c r="L32" i="1"/>
  <c r="L21" i="73"/>
  <c r="Q32" i="1"/>
  <c r="Y21" i="73"/>
  <c r="AH32" i="1"/>
  <c r="Z21" i="73"/>
  <c r="AI32" i="1"/>
  <c r="AB21" i="73"/>
  <c r="AK32" i="1"/>
  <c r="AC21" i="73"/>
  <c r="AP32" i="1"/>
  <c r="AD21" i="73"/>
  <c r="AU32" i="1"/>
  <c r="J22" i="73"/>
  <c r="H32" i="1"/>
  <c r="K22" i="73"/>
  <c r="M32" i="1"/>
  <c r="L22" i="73"/>
  <c r="R32" i="1"/>
  <c r="AB22" i="73"/>
  <c r="AL32" i="1"/>
  <c r="AC22" i="73"/>
  <c r="AQ32" i="1"/>
  <c r="AD22" i="73"/>
  <c r="AV32" i="1"/>
  <c r="J23" i="73"/>
  <c r="I32" i="1"/>
  <c r="K23" i="73"/>
  <c r="N32" i="1"/>
  <c r="L23" i="73"/>
  <c r="S32" i="1"/>
  <c r="S23" i="73"/>
  <c r="AY32" i="1" s="1"/>
  <c r="T23" i="73"/>
  <c r="AZ32" i="1" s="1"/>
  <c r="U23" i="73"/>
  <c r="BA32" i="1" s="1"/>
  <c r="AB23" i="73"/>
  <c r="AM32" i="1"/>
  <c r="AC23" i="73"/>
  <c r="AR32" i="1"/>
  <c r="AD23" i="73"/>
  <c r="AW32" i="1" s="1"/>
  <c r="AX32" i="1" s="1"/>
  <c r="BB32" i="1"/>
  <c r="G12" i="75"/>
  <c r="H12" i="75"/>
  <c r="G17" i="75"/>
  <c r="H17" i="75"/>
  <c r="D20" i="75"/>
  <c r="Z30" i="1"/>
  <c r="J20" i="75"/>
  <c r="F30" i="1" s="1"/>
  <c r="K20" i="75"/>
  <c r="K30" i="1"/>
  <c r="O30" i="1" s="1"/>
  <c r="L20" i="75"/>
  <c r="P30" i="1" s="1"/>
  <c r="N20" i="75"/>
  <c r="O20" i="75"/>
  <c r="U30" i="1" s="1"/>
  <c r="P20" i="75"/>
  <c r="V30" i="1"/>
  <c r="X30" i="1"/>
  <c r="Q20" i="75"/>
  <c r="W30" i="1" s="1"/>
  <c r="R20" i="75"/>
  <c r="Y30" i="1"/>
  <c r="S20" i="75"/>
  <c r="AC30" i="1" s="1"/>
  <c r="T20" i="75"/>
  <c r="AB30" i="1" s="1"/>
  <c r="U20" i="75"/>
  <c r="V20" i="75"/>
  <c r="W20" i="75"/>
  <c r="AD30" i="1" s="1"/>
  <c r="X20" i="75"/>
  <c r="AB20" i="75"/>
  <c r="AJ30" i="1"/>
  <c r="AC20" i="75"/>
  <c r="AO30" i="1" s="1"/>
  <c r="AD20" i="75"/>
  <c r="AT30" i="1" s="1"/>
  <c r="J21" i="75"/>
  <c r="G30" i="1" s="1"/>
  <c r="K21" i="75"/>
  <c r="L30" i="1"/>
  <c r="L21" i="75"/>
  <c r="Q30" i="1" s="1"/>
  <c r="Y21" i="75"/>
  <c r="AH30" i="1" s="1"/>
  <c r="Z21" i="75"/>
  <c r="AI30" i="1" s="1"/>
  <c r="AB21" i="75"/>
  <c r="AK30" i="1" s="1"/>
  <c r="AC21" i="75"/>
  <c r="AP30" i="1" s="1"/>
  <c r="AD21" i="75"/>
  <c r="AU30" i="1" s="1"/>
  <c r="J22" i="75"/>
  <c r="H30" i="1" s="1"/>
  <c r="J30" i="1" s="1"/>
  <c r="K22" i="75"/>
  <c r="M30" i="1" s="1"/>
  <c r="L22" i="75"/>
  <c r="R30" i="1"/>
  <c r="AB22" i="75"/>
  <c r="AL30" i="1" s="1"/>
  <c r="AC22" i="75"/>
  <c r="AQ30" i="1"/>
  <c r="AD22" i="75"/>
  <c r="AV30" i="1" s="1"/>
  <c r="J23" i="75"/>
  <c r="I30" i="1"/>
  <c r="K23" i="75"/>
  <c r="N30" i="1" s="1"/>
  <c r="L23" i="75"/>
  <c r="S30" i="1"/>
  <c r="S23" i="75"/>
  <c r="T23" i="75"/>
  <c r="AZ30" i="1" s="1"/>
  <c r="U23" i="75"/>
  <c r="BA30" i="1" s="1"/>
  <c r="AB23" i="75"/>
  <c r="AM30" i="1" s="1"/>
  <c r="AC23" i="75"/>
  <c r="AR30" i="1" s="1"/>
  <c r="AD23" i="75"/>
  <c r="AW30" i="1" s="1"/>
  <c r="G12" i="76"/>
  <c r="H12" i="76"/>
  <c r="G17" i="76"/>
  <c r="H17" i="76"/>
  <c r="D20" i="76"/>
  <c r="AQ26" i="9"/>
  <c r="J20" i="76"/>
  <c r="F29" i="1" s="1"/>
  <c r="K20" i="76"/>
  <c r="K29" i="1"/>
  <c r="L20" i="76"/>
  <c r="P29" i="1"/>
  <c r="N20" i="76"/>
  <c r="O20" i="76"/>
  <c r="U29" i="1"/>
  <c r="P20" i="76"/>
  <c r="V29" i="1" s="1"/>
  <c r="Q20" i="76"/>
  <c r="W29" i="1"/>
  <c r="R20" i="76"/>
  <c r="Y29" i="1" s="1"/>
  <c r="S20" i="76"/>
  <c r="AC29" i="1" s="1"/>
  <c r="T20" i="76"/>
  <c r="AB29" i="1" s="1"/>
  <c r="U20" i="76"/>
  <c r="V20" i="76"/>
  <c r="W20" i="76"/>
  <c r="AD29" i="1" s="1"/>
  <c r="X20" i="76"/>
  <c r="AB20" i="76"/>
  <c r="AJ29" i="1"/>
  <c r="AC20" i="76"/>
  <c r="AO29" i="1" s="1"/>
  <c r="AD20" i="76"/>
  <c r="AT29" i="1" s="1"/>
  <c r="J21" i="76"/>
  <c r="G29" i="1" s="1"/>
  <c r="K21" i="76"/>
  <c r="L29" i="1" s="1"/>
  <c r="L21" i="76"/>
  <c r="Q29" i="1" s="1"/>
  <c r="T29" i="1" s="1"/>
  <c r="Y21" i="76"/>
  <c r="AH29" i="1" s="1"/>
  <c r="Z21" i="76"/>
  <c r="AI29" i="1" s="1"/>
  <c r="AB21" i="76"/>
  <c r="AK29" i="1"/>
  <c r="AC21" i="76"/>
  <c r="AP29" i="1" s="1"/>
  <c r="AD21" i="76"/>
  <c r="AU29" i="1" s="1"/>
  <c r="J22" i="76"/>
  <c r="H29" i="1" s="1"/>
  <c r="K22" i="76"/>
  <c r="M29" i="1" s="1"/>
  <c r="L22" i="76"/>
  <c r="R29" i="1" s="1"/>
  <c r="AB22" i="76"/>
  <c r="AL29" i="1"/>
  <c r="AC22" i="76"/>
  <c r="AQ29" i="1" s="1"/>
  <c r="AD22" i="76"/>
  <c r="AV29" i="1"/>
  <c r="J23" i="76"/>
  <c r="I29" i="1" s="1"/>
  <c r="K23" i="76"/>
  <c r="N29" i="1" s="1"/>
  <c r="L23" i="76"/>
  <c r="S29" i="1" s="1"/>
  <c r="S23" i="76"/>
  <c r="AY29" i="1" s="1"/>
  <c r="T23" i="76"/>
  <c r="AZ29" i="1" s="1"/>
  <c r="U23" i="76"/>
  <c r="BA29" i="1" s="1"/>
  <c r="AB23" i="76"/>
  <c r="AM29" i="1" s="1"/>
  <c r="AC23" i="76"/>
  <c r="AR29" i="1"/>
  <c r="AD23" i="76"/>
  <c r="AW29" i="1" s="1"/>
  <c r="G12" i="77"/>
  <c r="E20" i="77" s="1"/>
  <c r="H12" i="77"/>
  <c r="G17" i="77"/>
  <c r="H17" i="77"/>
  <c r="D20" i="77"/>
  <c r="Z28" i="1" s="1"/>
  <c r="J20" i="77"/>
  <c r="F28" i="1"/>
  <c r="K20" i="77"/>
  <c r="K28" i="1" s="1"/>
  <c r="O28" i="1" s="1"/>
  <c r="L20" i="77"/>
  <c r="P28" i="1" s="1"/>
  <c r="N20" i="77"/>
  <c r="O20" i="77"/>
  <c r="U28" i="1" s="1"/>
  <c r="P20" i="77"/>
  <c r="V28" i="1" s="1"/>
  <c r="Q20" i="77"/>
  <c r="W28" i="1"/>
  <c r="Y28" i="1"/>
  <c r="S20" i="77"/>
  <c r="AC28" i="1" s="1"/>
  <c r="T20" i="77"/>
  <c r="AB28" i="1" s="1"/>
  <c r="U20" i="77"/>
  <c r="V20" i="77"/>
  <c r="W20" i="77"/>
  <c r="AD28" i="1" s="1"/>
  <c r="X20" i="77"/>
  <c r="AB20" i="77"/>
  <c r="AJ28" i="1" s="1"/>
  <c r="AC20" i="77"/>
  <c r="AO28" i="1"/>
  <c r="AD20" i="77"/>
  <c r="AT28" i="1" s="1"/>
  <c r="J21" i="77"/>
  <c r="G28" i="1"/>
  <c r="K21" i="77"/>
  <c r="L28" i="1" s="1"/>
  <c r="L21" i="77"/>
  <c r="Q28" i="1"/>
  <c r="Y21" i="77"/>
  <c r="AH28" i="1" s="1"/>
  <c r="Z21" i="77"/>
  <c r="AI28" i="1"/>
  <c r="AB21" i="77"/>
  <c r="AK28" i="1" s="1"/>
  <c r="AC21" i="77"/>
  <c r="AP28" i="1"/>
  <c r="AD21" i="77"/>
  <c r="AU28" i="1" s="1"/>
  <c r="J22" i="77"/>
  <c r="H28" i="1"/>
  <c r="K22" i="77"/>
  <c r="M28" i="1" s="1"/>
  <c r="L22" i="77"/>
  <c r="R28" i="1" s="1"/>
  <c r="AB22" i="77"/>
  <c r="AL28" i="1" s="1"/>
  <c r="AC22" i="77"/>
  <c r="AQ28" i="1" s="1"/>
  <c r="AS28" i="1" s="1"/>
  <c r="AD22" i="77"/>
  <c r="AV28" i="1" s="1"/>
  <c r="J23" i="77"/>
  <c r="I28" i="1"/>
  <c r="K23" i="77"/>
  <c r="N28" i="1" s="1"/>
  <c r="L23" i="77"/>
  <c r="S28" i="1"/>
  <c r="S23" i="77"/>
  <c r="AY28" i="1" s="1"/>
  <c r="T23" i="77"/>
  <c r="AZ28" i="1" s="1"/>
  <c r="U23" i="77"/>
  <c r="BA28" i="1" s="1"/>
  <c r="AB23" i="77"/>
  <c r="AM28" i="1" s="1"/>
  <c r="AC23" i="77"/>
  <c r="AR28" i="1" s="1"/>
  <c r="AD23" i="77"/>
  <c r="AW28" i="1"/>
  <c r="G12" i="78"/>
  <c r="H12" i="78"/>
  <c r="G17" i="78"/>
  <c r="H17" i="78"/>
  <c r="D20" i="78"/>
  <c r="AM26" i="9" s="1"/>
  <c r="J20" i="78"/>
  <c r="F27" i="1" s="1"/>
  <c r="K20" i="78"/>
  <c r="K27" i="1"/>
  <c r="L20" i="78"/>
  <c r="P27" i="1"/>
  <c r="N20" i="78"/>
  <c r="O20" i="78"/>
  <c r="U27" i="1"/>
  <c r="P20" i="78"/>
  <c r="V27" i="1" s="1"/>
  <c r="Q20" i="78"/>
  <c r="W27" i="1"/>
  <c r="R20" i="78"/>
  <c r="Y27" i="1" s="1"/>
  <c r="S20" i="78"/>
  <c r="AC27" i="1" s="1"/>
  <c r="T20" i="78"/>
  <c r="AB27" i="1" s="1"/>
  <c r="U20" i="78"/>
  <c r="V20" i="78"/>
  <c r="W20" i="78"/>
  <c r="AD27" i="1" s="1"/>
  <c r="X20" i="78"/>
  <c r="AB20" i="78"/>
  <c r="AJ27" i="1" s="1"/>
  <c r="AC20" i="78"/>
  <c r="AO27" i="1" s="1"/>
  <c r="AD20" i="78"/>
  <c r="AT27" i="1"/>
  <c r="J21" i="78"/>
  <c r="G27" i="1" s="1"/>
  <c r="K21" i="78"/>
  <c r="L27" i="1"/>
  <c r="L21" i="78"/>
  <c r="Q27" i="1" s="1"/>
  <c r="T27" i="1" s="1"/>
  <c r="Y21" i="78"/>
  <c r="AH27" i="1" s="1"/>
  <c r="Z21" i="78"/>
  <c r="AI27" i="1" s="1"/>
  <c r="AB21" i="78"/>
  <c r="AK27" i="1" s="1"/>
  <c r="AC21" i="78"/>
  <c r="AP27" i="1" s="1"/>
  <c r="AD21" i="78"/>
  <c r="AU27" i="1"/>
  <c r="J22" i="78"/>
  <c r="H27" i="1" s="1"/>
  <c r="K22" i="78"/>
  <c r="M27" i="1"/>
  <c r="L22" i="78"/>
  <c r="R27" i="1" s="1"/>
  <c r="AB22" i="78"/>
  <c r="AL27" i="1" s="1"/>
  <c r="AC22" i="78"/>
  <c r="AQ27" i="1" s="1"/>
  <c r="AD22" i="78"/>
  <c r="AV27" i="1" s="1"/>
  <c r="J23" i="78"/>
  <c r="I27" i="1" s="1"/>
  <c r="K23" i="78"/>
  <c r="N27" i="1"/>
  <c r="L23" i="78"/>
  <c r="S27" i="1" s="1"/>
  <c r="S23" i="78"/>
  <c r="AY27" i="1"/>
  <c r="T23" i="78"/>
  <c r="AZ27" i="1" s="1"/>
  <c r="U23" i="78"/>
  <c r="BA27" i="1" s="1"/>
  <c r="AB23" i="78"/>
  <c r="AM27" i="1" s="1"/>
  <c r="AC23" i="78"/>
  <c r="AR27" i="1" s="1"/>
  <c r="AD23" i="78"/>
  <c r="AW27" i="1" s="1"/>
  <c r="BB27" i="1"/>
  <c r="G12" i="79"/>
  <c r="H12" i="79"/>
  <c r="G17" i="79"/>
  <c r="H17" i="79"/>
  <c r="G20" i="79" s="1"/>
  <c r="D26" i="1" s="1"/>
  <c r="D20" i="79"/>
  <c r="Z26" i="1" s="1"/>
  <c r="J20" i="79"/>
  <c r="F26" i="1" s="1"/>
  <c r="J26" i="1" s="1"/>
  <c r="K20" i="79"/>
  <c r="K26" i="1"/>
  <c r="L20" i="79"/>
  <c r="P26" i="1"/>
  <c r="N20" i="79"/>
  <c r="O20" i="79"/>
  <c r="U26" i="1"/>
  <c r="X26" i="1" s="1"/>
  <c r="P20" i="79"/>
  <c r="V26" i="1"/>
  <c r="Q20" i="79"/>
  <c r="W26" i="1"/>
  <c r="R20" i="79"/>
  <c r="Y26" i="1"/>
  <c r="S20" i="79"/>
  <c r="AC26" i="1" s="1"/>
  <c r="T20" i="79"/>
  <c r="AB26" i="1"/>
  <c r="U20" i="79"/>
  <c r="V20" i="79"/>
  <c r="W20" i="79"/>
  <c r="AD26" i="1" s="1"/>
  <c r="X20" i="79"/>
  <c r="AB20" i="79"/>
  <c r="AJ26" i="1"/>
  <c r="AC20" i="79"/>
  <c r="AO26" i="1" s="1"/>
  <c r="AS26" i="1" s="1"/>
  <c r="AD20" i="79"/>
  <c r="AT26" i="1" s="1"/>
  <c r="AP48" i="1" s="1"/>
  <c r="J21" i="79"/>
  <c r="G26" i="1" s="1"/>
  <c r="K21" i="79"/>
  <c r="L26" i="1" s="1"/>
  <c r="L21" i="79"/>
  <c r="Q26" i="1" s="1"/>
  <c r="Y21" i="79"/>
  <c r="AH26" i="1" s="1"/>
  <c r="Z21" i="79"/>
  <c r="AI26" i="1" s="1"/>
  <c r="AB21" i="79"/>
  <c r="AK26" i="1"/>
  <c r="AN26" i="1" s="1"/>
  <c r="AC21" i="79"/>
  <c r="AP26" i="1" s="1"/>
  <c r="AD21" i="79"/>
  <c r="AU26" i="1" s="1"/>
  <c r="J22" i="79"/>
  <c r="H26" i="1" s="1"/>
  <c r="K22" i="79"/>
  <c r="M26" i="1" s="1"/>
  <c r="L22" i="79"/>
  <c r="R26" i="1" s="1"/>
  <c r="AB22" i="79"/>
  <c r="AL26" i="1"/>
  <c r="AC22" i="79"/>
  <c r="AQ26" i="1" s="1"/>
  <c r="AD22" i="79"/>
  <c r="AV26" i="1"/>
  <c r="J23" i="79"/>
  <c r="I26" i="1" s="1"/>
  <c r="K23" i="79"/>
  <c r="N26" i="1" s="1"/>
  <c r="L23" i="79"/>
  <c r="S26" i="1"/>
  <c r="S23" i="79"/>
  <c r="AY26" i="1" s="1"/>
  <c r="T23" i="79"/>
  <c r="AZ26" i="1" s="1"/>
  <c r="U23" i="79"/>
  <c r="BA26" i="1" s="1"/>
  <c r="AB23" i="79"/>
  <c r="AM26" i="1" s="1"/>
  <c r="AC23" i="79"/>
  <c r="AR26" i="1"/>
  <c r="AD23" i="79"/>
  <c r="AW26" i="1" s="1"/>
  <c r="BB26" i="1"/>
  <c r="G12" i="80"/>
  <c r="H12" i="80"/>
  <c r="G17" i="80"/>
  <c r="H17" i="80"/>
  <c r="D20" i="80"/>
  <c r="AI26" i="9" s="1"/>
  <c r="J20" i="80"/>
  <c r="F25" i="1"/>
  <c r="K20" i="80"/>
  <c r="K25" i="1" s="1"/>
  <c r="L20" i="80"/>
  <c r="P25" i="1" s="1"/>
  <c r="T25" i="1" s="1"/>
  <c r="N20" i="80"/>
  <c r="O20" i="80"/>
  <c r="U25" i="1" s="1"/>
  <c r="P20" i="80"/>
  <c r="V25" i="1" s="1"/>
  <c r="Q20" i="80"/>
  <c r="W25" i="1" s="1"/>
  <c r="R20" i="80"/>
  <c r="Y25" i="1" s="1"/>
  <c r="S20" i="80"/>
  <c r="AC25" i="1" s="1"/>
  <c r="T20" i="80"/>
  <c r="AB25" i="1" s="1"/>
  <c r="U20" i="80"/>
  <c r="V20" i="80"/>
  <c r="W20" i="80"/>
  <c r="AD25" i="1" s="1"/>
  <c r="X20" i="80"/>
  <c r="AB20" i="80"/>
  <c r="AJ25" i="1" s="1"/>
  <c r="AC20" i="80"/>
  <c r="AO25" i="1" s="1"/>
  <c r="AD20" i="80"/>
  <c r="AT25" i="1"/>
  <c r="J21" i="80"/>
  <c r="G25" i="1" s="1"/>
  <c r="J25" i="1" s="1"/>
  <c r="K21" i="80"/>
  <c r="L25" i="1" s="1"/>
  <c r="L21" i="80"/>
  <c r="Q25" i="1" s="1"/>
  <c r="Y21" i="80"/>
  <c r="AH25" i="1" s="1"/>
  <c r="Z21" i="80"/>
  <c r="AI25" i="1" s="1"/>
  <c r="AB21" i="80"/>
  <c r="AK25" i="1"/>
  <c r="AC21" i="80"/>
  <c r="AP25" i="1" s="1"/>
  <c r="AD21" i="80"/>
  <c r="AU25" i="1" s="1"/>
  <c r="J22" i="80"/>
  <c r="H25" i="1"/>
  <c r="K22" i="80"/>
  <c r="M25" i="1" s="1"/>
  <c r="L22" i="80"/>
  <c r="R25" i="1"/>
  <c r="AB22" i="80"/>
  <c r="AL25" i="1" s="1"/>
  <c r="AC22" i="80"/>
  <c r="AQ25" i="1"/>
  <c r="AD22" i="80"/>
  <c r="AV25" i="1" s="1"/>
  <c r="J23" i="80"/>
  <c r="I25" i="1"/>
  <c r="K23" i="80"/>
  <c r="N25" i="1" s="1"/>
  <c r="L23" i="80"/>
  <c r="S25" i="1"/>
  <c r="S23" i="80"/>
  <c r="AY25" i="1" s="1"/>
  <c r="T23" i="80"/>
  <c r="AZ25" i="1" s="1"/>
  <c r="U23" i="80"/>
  <c r="BA25" i="1" s="1"/>
  <c r="AB23" i="80"/>
  <c r="AM25" i="1"/>
  <c r="AC23" i="80"/>
  <c r="AR25" i="1" s="1"/>
  <c r="AD23" i="80"/>
  <c r="AW25" i="1"/>
  <c r="G12" i="81"/>
  <c r="H12" i="81"/>
  <c r="G17" i="81"/>
  <c r="E20" i="81" s="1"/>
  <c r="H17" i="81"/>
  <c r="D20" i="81"/>
  <c r="Z24" i="1" s="1"/>
  <c r="J20" i="81"/>
  <c r="F24" i="1" s="1"/>
  <c r="K20" i="81"/>
  <c r="K24" i="1"/>
  <c r="L20" i="81"/>
  <c r="P24" i="1" s="1"/>
  <c r="N20" i="81"/>
  <c r="O20" i="81"/>
  <c r="U24" i="1" s="1"/>
  <c r="P20" i="81"/>
  <c r="V24" i="1"/>
  <c r="Q20" i="81"/>
  <c r="W24" i="1" s="1"/>
  <c r="R20" i="81"/>
  <c r="Y24" i="1"/>
  <c r="S20" i="81"/>
  <c r="AC24" i="1" s="1"/>
  <c r="T20" i="81"/>
  <c r="AB24" i="1" s="1"/>
  <c r="U20" i="81"/>
  <c r="V20" i="81"/>
  <c r="W20" i="81"/>
  <c r="AD24" i="1" s="1"/>
  <c r="X20" i="81"/>
  <c r="AB20" i="81"/>
  <c r="AJ24" i="1"/>
  <c r="AC20" i="81"/>
  <c r="AO24" i="1" s="1"/>
  <c r="AD20" i="81"/>
  <c r="AT24" i="1"/>
  <c r="J21" i="81"/>
  <c r="G24" i="1" s="1"/>
  <c r="K21" i="81"/>
  <c r="L24" i="1"/>
  <c r="L21" i="81"/>
  <c r="Q24" i="1" s="1"/>
  <c r="Y21" i="81"/>
  <c r="AH24" i="1" s="1"/>
  <c r="Z21" i="81"/>
  <c r="AI24" i="1" s="1"/>
  <c r="AB21" i="81"/>
  <c r="AK24" i="1"/>
  <c r="AC21" i="81"/>
  <c r="AP24" i="1" s="1"/>
  <c r="AD21" i="81"/>
  <c r="AU24" i="1"/>
  <c r="J22" i="81"/>
  <c r="H24" i="1" s="1"/>
  <c r="K22" i="81"/>
  <c r="M24" i="1"/>
  <c r="L22" i="81"/>
  <c r="R24" i="1" s="1"/>
  <c r="AB22" i="81"/>
  <c r="AL24" i="1"/>
  <c r="AC22" i="81"/>
  <c r="AQ24" i="1" s="1"/>
  <c r="AD22" i="81"/>
  <c r="AV24" i="1"/>
  <c r="J23" i="81"/>
  <c r="I24" i="1" s="1"/>
  <c r="K23" i="81"/>
  <c r="N24" i="1"/>
  <c r="L23" i="81"/>
  <c r="S24" i="1" s="1"/>
  <c r="S23" i="81"/>
  <c r="AY24" i="1" s="1"/>
  <c r="T23" i="81"/>
  <c r="AZ24" i="1" s="1"/>
  <c r="U23" i="81"/>
  <c r="BA24" i="1" s="1"/>
  <c r="AB23" i="81"/>
  <c r="AM24" i="1" s="1"/>
  <c r="AC23" i="81"/>
  <c r="AR24" i="1"/>
  <c r="AD23" i="81"/>
  <c r="AW24" i="1" s="1"/>
  <c r="G12" i="82"/>
  <c r="H12" i="82"/>
  <c r="G17" i="82"/>
  <c r="E20" i="82" s="1"/>
  <c r="F20" i="82" s="1"/>
  <c r="H17" i="82"/>
  <c r="D20" i="82"/>
  <c r="Z23" i="1" s="1"/>
  <c r="J20" i="82"/>
  <c r="F23" i="1" s="1"/>
  <c r="K20" i="82"/>
  <c r="K23" i="1" s="1"/>
  <c r="L20" i="82"/>
  <c r="P23" i="1" s="1"/>
  <c r="N20" i="82"/>
  <c r="O20" i="82"/>
  <c r="U23" i="1" s="1"/>
  <c r="P20" i="82"/>
  <c r="V23" i="1"/>
  <c r="Q20" i="82"/>
  <c r="W23" i="1" s="1"/>
  <c r="R20" i="82"/>
  <c r="Y23" i="1" s="1"/>
  <c r="S20" i="82"/>
  <c r="AC23" i="1" s="1"/>
  <c r="T20" i="82"/>
  <c r="AB23" i="1" s="1"/>
  <c r="U20" i="82"/>
  <c r="V20" i="82"/>
  <c r="W20" i="82"/>
  <c r="AD23" i="1" s="1"/>
  <c r="X20" i="82"/>
  <c r="AB20" i="82"/>
  <c r="AJ23" i="1"/>
  <c r="AC20" i="82"/>
  <c r="AO23" i="1" s="1"/>
  <c r="AS23" i="1" s="1"/>
  <c r="AD20" i="82"/>
  <c r="AT23" i="1"/>
  <c r="J21" i="82"/>
  <c r="G23" i="1" s="1"/>
  <c r="K21" i="82"/>
  <c r="L23" i="1" s="1"/>
  <c r="L21" i="82"/>
  <c r="Q23" i="1" s="1"/>
  <c r="T23" i="1" s="1"/>
  <c r="Y21" i="82"/>
  <c r="AH23" i="1" s="1"/>
  <c r="Z21" i="82"/>
  <c r="AI23" i="1"/>
  <c r="AB21" i="82"/>
  <c r="AK23" i="1"/>
  <c r="AC21" i="82"/>
  <c r="AP23" i="1"/>
  <c r="AD21" i="82"/>
  <c r="AU23" i="1" s="1"/>
  <c r="AX23" i="1" s="1"/>
  <c r="J22" i="82"/>
  <c r="H23" i="1"/>
  <c r="K22" i="82"/>
  <c r="M23" i="1"/>
  <c r="L22" i="82"/>
  <c r="R23" i="1"/>
  <c r="AB22" i="82"/>
  <c r="AL23" i="1"/>
  <c r="AC22" i="82"/>
  <c r="AQ23" i="1"/>
  <c r="AD22" i="82"/>
  <c r="AV23" i="1"/>
  <c r="J23" i="82"/>
  <c r="I23" i="1"/>
  <c r="K23" i="82"/>
  <c r="N23" i="1"/>
  <c r="L23" i="82"/>
  <c r="S23" i="1"/>
  <c r="S23" i="82"/>
  <c r="T23" i="82"/>
  <c r="AZ23" i="1" s="1"/>
  <c r="U23" i="82"/>
  <c r="BA23" i="1" s="1"/>
  <c r="AB23" i="82"/>
  <c r="AM23" i="1"/>
  <c r="AC23" i="82"/>
  <c r="AR23" i="1"/>
  <c r="AD23" i="82"/>
  <c r="AW23" i="1"/>
  <c r="G12" i="83"/>
  <c r="H12" i="83"/>
  <c r="G17" i="83"/>
  <c r="H17" i="83"/>
  <c r="D20" i="83"/>
  <c r="Z22" i="1" s="1"/>
  <c r="J20" i="83"/>
  <c r="F22" i="1"/>
  <c r="J22" i="1" s="1"/>
  <c r="K20" i="83"/>
  <c r="K22" i="1" s="1"/>
  <c r="L20" i="83"/>
  <c r="P22" i="1" s="1"/>
  <c r="N20" i="83"/>
  <c r="O20" i="83"/>
  <c r="U22" i="1"/>
  <c r="P20" i="83"/>
  <c r="V22" i="1"/>
  <c r="Q20" i="83"/>
  <c r="W22" i="1"/>
  <c r="R20" i="83"/>
  <c r="Y22" i="1"/>
  <c r="S20" i="83"/>
  <c r="AC22" i="1" s="1"/>
  <c r="T20" i="83"/>
  <c r="AB22" i="1" s="1"/>
  <c r="U20" i="83"/>
  <c r="V20" i="83"/>
  <c r="W20" i="83"/>
  <c r="AD22" i="1" s="1"/>
  <c r="X20" i="83"/>
  <c r="AB20" i="83"/>
  <c r="AJ22" i="1" s="1"/>
  <c r="AC20" i="83"/>
  <c r="AO22" i="1"/>
  <c r="AD20" i="83"/>
  <c r="AT22" i="1" s="1"/>
  <c r="J21" i="83"/>
  <c r="G22" i="1"/>
  <c r="K21" i="83"/>
  <c r="L22" i="1" s="1"/>
  <c r="L21" i="83"/>
  <c r="Q22" i="1"/>
  <c r="Y21" i="83"/>
  <c r="AH22" i="1" s="1"/>
  <c r="Z21" i="83"/>
  <c r="AI22" i="1" s="1"/>
  <c r="AB21" i="83"/>
  <c r="AK22" i="1" s="1"/>
  <c r="AC21" i="83"/>
  <c r="AP22" i="1" s="1"/>
  <c r="AD21" i="83"/>
  <c r="AU22" i="1" s="1"/>
  <c r="J22" i="83"/>
  <c r="H22" i="1" s="1"/>
  <c r="K22" i="83"/>
  <c r="M22" i="1" s="1"/>
  <c r="L22" i="83"/>
  <c r="R22" i="1" s="1"/>
  <c r="AB22" i="83"/>
  <c r="AL22" i="1" s="1"/>
  <c r="AC22" i="83"/>
  <c r="AQ22" i="1" s="1"/>
  <c r="AD22" i="83"/>
  <c r="AV22" i="1" s="1"/>
  <c r="J23" i="83"/>
  <c r="I22" i="1" s="1"/>
  <c r="K23" i="83"/>
  <c r="N22" i="1" s="1"/>
  <c r="L23" i="83"/>
  <c r="S22" i="1" s="1"/>
  <c r="S23" i="83"/>
  <c r="T23" i="83"/>
  <c r="AZ22" i="1" s="1"/>
  <c r="U23" i="83"/>
  <c r="BA22" i="1" s="1"/>
  <c r="AB23" i="83"/>
  <c r="AM22" i="1"/>
  <c r="AC23" i="83"/>
  <c r="AR22" i="1"/>
  <c r="AD23" i="83"/>
  <c r="AW22" i="1"/>
  <c r="BB22" i="1"/>
  <c r="G12" i="84"/>
  <c r="H12" i="84"/>
  <c r="G20" i="84" s="1"/>
  <c r="D21" i="1" s="1"/>
  <c r="G17" i="84"/>
  <c r="H17" i="84"/>
  <c r="D20" i="84"/>
  <c r="AA26" i="9" s="1"/>
  <c r="J20" i="84"/>
  <c r="F21" i="1" s="1"/>
  <c r="K20" i="84"/>
  <c r="K21" i="1" s="1"/>
  <c r="L20" i="84"/>
  <c r="P21" i="1" s="1"/>
  <c r="N20" i="84"/>
  <c r="O20" i="84"/>
  <c r="U21" i="1" s="1"/>
  <c r="P20" i="84"/>
  <c r="V21" i="1" s="1"/>
  <c r="Q20" i="84"/>
  <c r="W21" i="1" s="1"/>
  <c r="R20" i="84"/>
  <c r="Y21" i="1" s="1"/>
  <c r="S20" i="84"/>
  <c r="AC21" i="1" s="1"/>
  <c r="T20" i="84"/>
  <c r="AB21" i="1" s="1"/>
  <c r="U20" i="84"/>
  <c r="V20" i="84"/>
  <c r="W20" i="84"/>
  <c r="AD21" i="1" s="1"/>
  <c r="X20" i="84"/>
  <c r="AB20" i="84"/>
  <c r="AJ21" i="1"/>
  <c r="AC20" i="84"/>
  <c r="AO21" i="1"/>
  <c r="AD20" i="84"/>
  <c r="AT21" i="1"/>
  <c r="J21" i="84"/>
  <c r="G21" i="1"/>
  <c r="K21" i="84"/>
  <c r="L21" i="1"/>
  <c r="L21" i="84"/>
  <c r="Q21" i="1" s="1"/>
  <c r="Y21" i="84"/>
  <c r="AH21" i="1" s="1"/>
  <c r="Z21" i="84"/>
  <c r="AI21" i="1"/>
  <c r="AB21" i="84"/>
  <c r="AK21" i="1"/>
  <c r="AC21" i="84"/>
  <c r="AP21" i="1"/>
  <c r="AD21" i="84"/>
  <c r="AU21" i="1"/>
  <c r="J22" i="84"/>
  <c r="H21" i="1"/>
  <c r="K22" i="84"/>
  <c r="M21" i="1"/>
  <c r="L22" i="84"/>
  <c r="R21" i="1"/>
  <c r="AB22" i="84"/>
  <c r="AL21" i="1"/>
  <c r="AC22" i="84"/>
  <c r="AQ21" i="1" s="1"/>
  <c r="AD22" i="84"/>
  <c r="AV21" i="1"/>
  <c r="J23" i="84"/>
  <c r="I21" i="1" s="1"/>
  <c r="K23" i="84"/>
  <c r="N21" i="1" s="1"/>
  <c r="L23" i="84"/>
  <c r="S21" i="1"/>
  <c r="S23" i="84"/>
  <c r="AY21" i="1"/>
  <c r="T23" i="84"/>
  <c r="AZ21" i="1" s="1"/>
  <c r="U23" i="84"/>
  <c r="BA21" i="1"/>
  <c r="AB23" i="84"/>
  <c r="AM21" i="1" s="1"/>
  <c r="AC23" i="84"/>
  <c r="AR21" i="1" s="1"/>
  <c r="AD23" i="84"/>
  <c r="AW21" i="1"/>
  <c r="G12" i="85"/>
  <c r="H12" i="85"/>
  <c r="G17" i="85"/>
  <c r="H17" i="85"/>
  <c r="D20" i="85"/>
  <c r="Z20" i="1" s="1"/>
  <c r="J20" i="85"/>
  <c r="F20" i="1" s="1"/>
  <c r="K20" i="85"/>
  <c r="K20" i="1" s="1"/>
  <c r="L20" i="85"/>
  <c r="P20" i="1" s="1"/>
  <c r="N20" i="85"/>
  <c r="O20" i="85"/>
  <c r="U20" i="1" s="1"/>
  <c r="P20" i="85"/>
  <c r="V20" i="1" s="1"/>
  <c r="Q20" i="85"/>
  <c r="W20" i="1" s="1"/>
  <c r="R20" i="85"/>
  <c r="Y20" i="1" s="1"/>
  <c r="S20" i="85"/>
  <c r="AC20" i="1" s="1"/>
  <c r="T20" i="85"/>
  <c r="AB20" i="1" s="1"/>
  <c r="U20" i="85"/>
  <c r="V20" i="85"/>
  <c r="W20" i="85"/>
  <c r="AD20" i="1" s="1"/>
  <c r="X20" i="85"/>
  <c r="AB20" i="85"/>
  <c r="AJ20" i="1"/>
  <c r="AC20" i="85"/>
  <c r="AO20" i="1" s="1"/>
  <c r="AD20" i="85"/>
  <c r="AT20" i="1" s="1"/>
  <c r="J21" i="85"/>
  <c r="G20" i="1" s="1"/>
  <c r="K21" i="85"/>
  <c r="L20" i="1" s="1"/>
  <c r="L21" i="85"/>
  <c r="Q20" i="1" s="1"/>
  <c r="Y21" i="85"/>
  <c r="AH20" i="1" s="1"/>
  <c r="Z21" i="85"/>
  <c r="AI20" i="1" s="1"/>
  <c r="AB21" i="85"/>
  <c r="AK20" i="1" s="1"/>
  <c r="AC21" i="85"/>
  <c r="AP20" i="1" s="1"/>
  <c r="AD21" i="85"/>
  <c r="AU20" i="1" s="1"/>
  <c r="J22" i="85"/>
  <c r="H20" i="1" s="1"/>
  <c r="K22" i="85"/>
  <c r="M20" i="1" s="1"/>
  <c r="L22" i="85"/>
  <c r="R20" i="1" s="1"/>
  <c r="AB22" i="85"/>
  <c r="AL20" i="1" s="1"/>
  <c r="AC22" i="85"/>
  <c r="AQ20" i="1" s="1"/>
  <c r="AD22" i="85"/>
  <c r="AV20" i="1" s="1"/>
  <c r="J23" i="85"/>
  <c r="I20" i="1" s="1"/>
  <c r="K23" i="85"/>
  <c r="N20" i="1" s="1"/>
  <c r="L23" i="85"/>
  <c r="S20" i="1" s="1"/>
  <c r="S23" i="85"/>
  <c r="AY20" i="1" s="1"/>
  <c r="T23" i="85"/>
  <c r="AZ20" i="1" s="1"/>
  <c r="U23" i="85"/>
  <c r="BA20" i="1" s="1"/>
  <c r="AB23" i="85"/>
  <c r="AM20" i="1" s="1"/>
  <c r="AC23" i="85"/>
  <c r="AR20" i="1" s="1"/>
  <c r="AD23" i="85"/>
  <c r="AW20" i="1" s="1"/>
  <c r="G12" i="86"/>
  <c r="H12" i="86"/>
  <c r="G17" i="86"/>
  <c r="H17" i="86"/>
  <c r="D20" i="86"/>
  <c r="Z19" i="1" s="1"/>
  <c r="J20" i="86"/>
  <c r="F19" i="1" s="1"/>
  <c r="K20" i="86"/>
  <c r="K19" i="1"/>
  <c r="L20" i="86"/>
  <c r="P19" i="1"/>
  <c r="T19" i="1" s="1"/>
  <c r="N20" i="86"/>
  <c r="O20" i="86"/>
  <c r="U19" i="1"/>
  <c r="P20" i="86"/>
  <c r="V19" i="1"/>
  <c r="Q20" i="86"/>
  <c r="W19" i="1" s="1"/>
  <c r="R20" i="86"/>
  <c r="Y19" i="1"/>
  <c r="S20" i="86"/>
  <c r="AC19" i="1" s="1"/>
  <c r="T20" i="86"/>
  <c r="AB19" i="1" s="1"/>
  <c r="U20" i="86"/>
  <c r="V20" i="86"/>
  <c r="W20" i="86"/>
  <c r="AD19" i="1" s="1"/>
  <c r="X20" i="86"/>
  <c r="AB20" i="86"/>
  <c r="AJ19" i="1" s="1"/>
  <c r="AC20" i="86"/>
  <c r="AO19" i="1" s="1"/>
  <c r="AS19" i="1" s="1"/>
  <c r="AD20" i="86"/>
  <c r="AT19" i="1"/>
  <c r="J21" i="86"/>
  <c r="G19" i="1"/>
  <c r="K21" i="86"/>
  <c r="L19" i="1"/>
  <c r="L21" i="86"/>
  <c r="Q19" i="1"/>
  <c r="Y21" i="86"/>
  <c r="AH19" i="1" s="1"/>
  <c r="Z21" i="86"/>
  <c r="AI19" i="1" s="1"/>
  <c r="AB21" i="86"/>
  <c r="AK19" i="1"/>
  <c r="AC21" i="86"/>
  <c r="AP19" i="1"/>
  <c r="AD21" i="86"/>
  <c r="AU19" i="1"/>
  <c r="J22" i="86"/>
  <c r="H19" i="1"/>
  <c r="K22" i="86"/>
  <c r="M19" i="1"/>
  <c r="L22" i="86"/>
  <c r="R19" i="1"/>
  <c r="AB22" i="86"/>
  <c r="AL19" i="1"/>
  <c r="AC22" i="86"/>
  <c r="AQ19" i="1"/>
  <c r="AD22" i="86"/>
  <c r="AV19" i="1"/>
  <c r="J23" i="86"/>
  <c r="I19" i="1" s="1"/>
  <c r="K23" i="86"/>
  <c r="N19" i="1"/>
  <c r="O19" i="1" s="1"/>
  <c r="L23" i="86"/>
  <c r="S19" i="1"/>
  <c r="S23" i="86"/>
  <c r="AY19" i="1" s="1"/>
  <c r="T23" i="86"/>
  <c r="U23" i="86"/>
  <c r="BA19" i="1"/>
  <c r="AB23" i="86"/>
  <c r="AM19" i="1"/>
  <c r="AC23" i="86"/>
  <c r="AR19" i="1"/>
  <c r="AD23" i="86"/>
  <c r="AW19" i="1"/>
  <c r="BB19" i="1"/>
  <c r="G12" i="87"/>
  <c r="H12" i="87"/>
  <c r="G17" i="87"/>
  <c r="H17" i="87"/>
  <c r="D20" i="87"/>
  <c r="U26" i="9" s="1"/>
  <c r="J20" i="87"/>
  <c r="F18" i="1"/>
  <c r="K20" i="87"/>
  <c r="K18" i="1"/>
  <c r="L20" i="87"/>
  <c r="P18" i="1" s="1"/>
  <c r="N20" i="87"/>
  <c r="O20" i="87"/>
  <c r="U18" i="1"/>
  <c r="P20" i="87"/>
  <c r="V18" i="1"/>
  <c r="Q20" i="87"/>
  <c r="W18" i="1" s="1"/>
  <c r="X18" i="1" s="1"/>
  <c r="Y18" i="1"/>
  <c r="S20" i="87"/>
  <c r="AC18" i="1" s="1"/>
  <c r="T20" i="87"/>
  <c r="AB18" i="1" s="1"/>
  <c r="U20" i="87"/>
  <c r="V20" i="87"/>
  <c r="W20" i="87"/>
  <c r="AD18" i="1" s="1"/>
  <c r="X20" i="87"/>
  <c r="AB20" i="87"/>
  <c r="AJ18" i="1" s="1"/>
  <c r="AC20" i="87"/>
  <c r="AO18" i="1" s="1"/>
  <c r="AS18" i="1" s="1"/>
  <c r="AD20" i="87"/>
  <c r="AT18" i="1" s="1"/>
  <c r="J21" i="87"/>
  <c r="G18" i="1"/>
  <c r="K21" i="87"/>
  <c r="L18" i="1"/>
  <c r="L21" i="87"/>
  <c r="Q18" i="1"/>
  <c r="Y21" i="87"/>
  <c r="AH18" i="1"/>
  <c r="Z21" i="87"/>
  <c r="AI18" i="1"/>
  <c r="AB21" i="87"/>
  <c r="AK18" i="1"/>
  <c r="AC21" i="87"/>
  <c r="AP18" i="1"/>
  <c r="AD21" i="87"/>
  <c r="AU18" i="1" s="1"/>
  <c r="J22" i="87"/>
  <c r="H18" i="1" s="1"/>
  <c r="K22" i="87"/>
  <c r="M18" i="1" s="1"/>
  <c r="L22" i="87"/>
  <c r="R18" i="1" s="1"/>
  <c r="AB22" i="87"/>
  <c r="AL18" i="1" s="1"/>
  <c r="AC22" i="87"/>
  <c r="AQ18" i="1" s="1"/>
  <c r="AD22" i="87"/>
  <c r="AV18" i="1" s="1"/>
  <c r="J23" i="87"/>
  <c r="I18" i="1" s="1"/>
  <c r="K23" i="87"/>
  <c r="N18" i="1" s="1"/>
  <c r="L23" i="87"/>
  <c r="S18" i="1" s="1"/>
  <c r="S23" i="87"/>
  <c r="T23" i="87"/>
  <c r="AZ18" i="1" s="1"/>
  <c r="U23" i="87"/>
  <c r="BA18" i="1" s="1"/>
  <c r="AB23" i="87"/>
  <c r="AM18" i="1"/>
  <c r="AC23" i="87"/>
  <c r="AR18" i="1"/>
  <c r="AD23" i="87"/>
  <c r="AW18" i="1"/>
  <c r="BB18" i="1"/>
  <c r="G12" i="88"/>
  <c r="H12" i="88"/>
  <c r="G17" i="88"/>
  <c r="H17" i="88"/>
  <c r="D20" i="88"/>
  <c r="Z17" i="1" s="1"/>
  <c r="J20" i="88"/>
  <c r="F17" i="1" s="1"/>
  <c r="K20" i="88"/>
  <c r="K17" i="1"/>
  <c r="L20" i="88"/>
  <c r="P17" i="1"/>
  <c r="N20" i="88"/>
  <c r="O20" i="88"/>
  <c r="U17" i="1" s="1"/>
  <c r="P20" i="88"/>
  <c r="V17" i="1" s="1"/>
  <c r="Q20" i="88"/>
  <c r="W17" i="1" s="1"/>
  <c r="R20" i="88"/>
  <c r="Y17" i="1" s="1"/>
  <c r="S20" i="88"/>
  <c r="AC17" i="1" s="1"/>
  <c r="T20" i="88"/>
  <c r="AB17" i="1" s="1"/>
  <c r="U20" i="88"/>
  <c r="V20" i="88"/>
  <c r="W20" i="88"/>
  <c r="AD17" i="1" s="1"/>
  <c r="X20" i="88"/>
  <c r="AB20" i="88"/>
  <c r="AJ17" i="1" s="1"/>
  <c r="AC20" i="88"/>
  <c r="AO17" i="1" s="1"/>
  <c r="AD20" i="88"/>
  <c r="AT17" i="1" s="1"/>
  <c r="J21" i="88"/>
  <c r="G17" i="1" s="1"/>
  <c r="K21" i="88"/>
  <c r="L17" i="1" s="1"/>
  <c r="L21" i="88"/>
  <c r="Q17" i="1" s="1"/>
  <c r="Y21" i="88"/>
  <c r="AH17" i="1" s="1"/>
  <c r="Z21" i="88"/>
  <c r="AI17" i="1" s="1"/>
  <c r="AB21" i="88"/>
  <c r="AK17" i="1" s="1"/>
  <c r="AC21" i="88"/>
  <c r="AP17" i="1" s="1"/>
  <c r="AD21" i="88"/>
  <c r="AU17" i="1" s="1"/>
  <c r="J22" i="88"/>
  <c r="H17" i="1" s="1"/>
  <c r="K22" i="88"/>
  <c r="M17" i="1" s="1"/>
  <c r="L22" i="88"/>
  <c r="R17" i="1" s="1"/>
  <c r="AB22" i="88"/>
  <c r="AL17" i="1" s="1"/>
  <c r="AC22" i="88"/>
  <c r="AQ17" i="1" s="1"/>
  <c r="AD22" i="88"/>
  <c r="AV17" i="1" s="1"/>
  <c r="J23" i="88"/>
  <c r="I17" i="1" s="1"/>
  <c r="K23" i="88"/>
  <c r="N17" i="1" s="1"/>
  <c r="L23" i="88"/>
  <c r="S17" i="1" s="1"/>
  <c r="P48" i="1" s="1"/>
  <c r="S23" i="88"/>
  <c r="AY17" i="1" s="1"/>
  <c r="T23" i="88"/>
  <c r="AZ17" i="1" s="1"/>
  <c r="U23" i="88"/>
  <c r="BA17" i="1" s="1"/>
  <c r="AB23" i="88"/>
  <c r="AM17" i="1" s="1"/>
  <c r="AC23" i="88"/>
  <c r="AR17" i="1" s="1"/>
  <c r="AD23" i="88"/>
  <c r="AW17" i="1" s="1"/>
  <c r="G12" i="89"/>
  <c r="E20" i="89" s="1"/>
  <c r="H12" i="89"/>
  <c r="G17" i="89"/>
  <c r="H17" i="89"/>
  <c r="G20" i="89" s="1"/>
  <c r="D16" i="1" s="1"/>
  <c r="D20" i="89"/>
  <c r="Z16" i="1" s="1"/>
  <c r="J20" i="89"/>
  <c r="F16" i="1" s="1"/>
  <c r="J16" i="1" s="1"/>
  <c r="K20" i="89"/>
  <c r="K16" i="1"/>
  <c r="L20" i="89"/>
  <c r="P16" i="1"/>
  <c r="T16" i="1" s="1"/>
  <c r="N20" i="89"/>
  <c r="O20" i="89"/>
  <c r="U16" i="1" s="1"/>
  <c r="P20" i="89"/>
  <c r="V16" i="1"/>
  <c r="Q20" i="89"/>
  <c r="W16" i="1" s="1"/>
  <c r="R20" i="89"/>
  <c r="Y16" i="1" s="1"/>
  <c r="S20" i="89"/>
  <c r="AC16" i="1" s="1"/>
  <c r="T20" i="89"/>
  <c r="AB16" i="1" s="1"/>
  <c r="U20" i="89"/>
  <c r="V20" i="89"/>
  <c r="W20" i="89"/>
  <c r="AD16" i="1" s="1"/>
  <c r="X20" i="89"/>
  <c r="AB20" i="89"/>
  <c r="AJ16" i="1"/>
  <c r="AC20" i="89"/>
  <c r="AO16" i="1" s="1"/>
  <c r="AD20" i="89"/>
  <c r="AT16" i="1"/>
  <c r="J21" i="89"/>
  <c r="G16" i="1"/>
  <c r="K21" i="89"/>
  <c r="L16" i="1"/>
  <c r="L21" i="89"/>
  <c r="Q16" i="1"/>
  <c r="Y21" i="89"/>
  <c r="AH16" i="1" s="1"/>
  <c r="Z21" i="89"/>
  <c r="AI16" i="1" s="1"/>
  <c r="AB21" i="89"/>
  <c r="AK16" i="1"/>
  <c r="AC21" i="89"/>
  <c r="AP16" i="1"/>
  <c r="AD21" i="89"/>
  <c r="AU16" i="1"/>
  <c r="J22" i="89"/>
  <c r="H16" i="1"/>
  <c r="K22" i="89"/>
  <c r="M16" i="1"/>
  <c r="L22" i="89"/>
  <c r="R16" i="1"/>
  <c r="AB22" i="89"/>
  <c r="AL16" i="1"/>
  <c r="AC22" i="89"/>
  <c r="AQ16" i="1"/>
  <c r="AD22" i="89"/>
  <c r="AV16" i="1"/>
  <c r="J23" i="89"/>
  <c r="I16" i="1"/>
  <c r="K23" i="89"/>
  <c r="N16" i="1"/>
  <c r="L23" i="89"/>
  <c r="S16" i="1"/>
  <c r="S23" i="89"/>
  <c r="AY16" i="1" s="1"/>
  <c r="T23" i="89"/>
  <c r="U23" i="89"/>
  <c r="BA16" i="1"/>
  <c r="AB23" i="89"/>
  <c r="AM16" i="1"/>
  <c r="AC23" i="89"/>
  <c r="AR16" i="1" s="1"/>
  <c r="AD23" i="89"/>
  <c r="AW16" i="1" s="1"/>
  <c r="G12" i="90"/>
  <c r="H12" i="90"/>
  <c r="G17" i="90"/>
  <c r="E20" i="90" s="1"/>
  <c r="H17" i="90"/>
  <c r="D20" i="90"/>
  <c r="Z15" i="1" s="1"/>
  <c r="J20" i="90"/>
  <c r="F15" i="1" s="1"/>
  <c r="K20" i="90"/>
  <c r="K15" i="1" s="1"/>
  <c r="L20" i="90"/>
  <c r="P15" i="1"/>
  <c r="N20" i="90"/>
  <c r="O20" i="90"/>
  <c r="U15" i="1" s="1"/>
  <c r="P20" i="90"/>
  <c r="V15" i="1"/>
  <c r="Q20" i="90"/>
  <c r="W15" i="1" s="1"/>
  <c r="R20" i="90"/>
  <c r="Y15" i="1" s="1"/>
  <c r="S20" i="90"/>
  <c r="AC15" i="1" s="1"/>
  <c r="T20" i="90"/>
  <c r="AB15" i="1" s="1"/>
  <c r="U20" i="90"/>
  <c r="V20" i="90"/>
  <c r="W20" i="90"/>
  <c r="AD15" i="1" s="1"/>
  <c r="X20" i="90"/>
  <c r="AB20" i="90"/>
  <c r="AJ15" i="1"/>
  <c r="AC20" i="90"/>
  <c r="AO15" i="1"/>
  <c r="AD20" i="90"/>
  <c r="AT15" i="1"/>
  <c r="J21" i="90"/>
  <c r="G15" i="1"/>
  <c r="K21" i="90"/>
  <c r="L15" i="1" s="1"/>
  <c r="L21" i="90"/>
  <c r="Q15" i="1"/>
  <c r="Y21" i="90"/>
  <c r="AH15" i="1" s="1"/>
  <c r="Z21" i="90"/>
  <c r="AI15" i="1"/>
  <c r="AB21" i="90"/>
  <c r="AK15" i="1"/>
  <c r="AC21" i="90"/>
  <c r="AP15" i="1" s="1"/>
  <c r="AD21" i="90"/>
  <c r="AU15" i="1"/>
  <c r="J22" i="90"/>
  <c r="H15" i="1"/>
  <c r="K22" i="90"/>
  <c r="M15" i="1"/>
  <c r="L22" i="90"/>
  <c r="R15" i="1"/>
  <c r="AB22" i="90"/>
  <c r="AL15" i="1"/>
  <c r="AC22" i="90"/>
  <c r="AQ15" i="1"/>
  <c r="AD22" i="90"/>
  <c r="AV15" i="1"/>
  <c r="J23" i="90"/>
  <c r="I15" i="1"/>
  <c r="K23" i="90"/>
  <c r="N15" i="1"/>
  <c r="L23" i="90"/>
  <c r="S15" i="1"/>
  <c r="S23" i="90"/>
  <c r="T23" i="90"/>
  <c r="AZ15" i="1" s="1"/>
  <c r="U23" i="90"/>
  <c r="BA15" i="1" s="1"/>
  <c r="AB23" i="90"/>
  <c r="AM15" i="1"/>
  <c r="AC23" i="90"/>
  <c r="AR15" i="1"/>
  <c r="AD23" i="90"/>
  <c r="AW15" i="1" s="1"/>
  <c r="G12" i="91"/>
  <c r="H12" i="91"/>
  <c r="G17" i="91"/>
  <c r="H17" i="91"/>
  <c r="D20" i="91"/>
  <c r="M26" i="9" s="1"/>
  <c r="J20" i="91"/>
  <c r="F14" i="1"/>
  <c r="K20" i="91"/>
  <c r="K14" i="1"/>
  <c r="L20" i="91"/>
  <c r="P14" i="1"/>
  <c r="N20" i="91"/>
  <c r="O20" i="91"/>
  <c r="U14" i="1" s="1"/>
  <c r="P20" i="91"/>
  <c r="V14" i="1" s="1"/>
  <c r="Q20" i="91"/>
  <c r="W14" i="1" s="1"/>
  <c r="R20" i="91"/>
  <c r="Y14" i="1" s="1"/>
  <c r="S20" i="91"/>
  <c r="AC14" i="1" s="1"/>
  <c r="T20" i="91"/>
  <c r="AB14" i="1" s="1"/>
  <c r="U20" i="91"/>
  <c r="V20" i="91"/>
  <c r="W20" i="91"/>
  <c r="AD14" i="1" s="1"/>
  <c r="X20" i="91"/>
  <c r="AB20" i="91"/>
  <c r="AJ14" i="1"/>
  <c r="AC20" i="91"/>
  <c r="AO14" i="1"/>
  <c r="AD20" i="91"/>
  <c r="AT14" i="1"/>
  <c r="J21" i="91"/>
  <c r="G14" i="1"/>
  <c r="K21" i="91"/>
  <c r="L14" i="1"/>
  <c r="L21" i="91"/>
  <c r="Q14" i="1"/>
  <c r="Y21" i="91"/>
  <c r="AH14" i="1" s="1"/>
  <c r="Z21" i="91"/>
  <c r="AI14" i="1" s="1"/>
  <c r="AB21" i="91"/>
  <c r="AK14" i="1"/>
  <c r="AN14" i="1" s="1"/>
  <c r="AC21" i="91"/>
  <c r="AP14" i="1"/>
  <c r="AD21" i="91"/>
  <c r="AU14" i="1"/>
  <c r="J22" i="91"/>
  <c r="H14" i="1"/>
  <c r="K22" i="91"/>
  <c r="M14" i="1"/>
  <c r="L22" i="91"/>
  <c r="R14" i="1"/>
  <c r="AB22" i="91"/>
  <c r="AL14" i="1"/>
  <c r="AC22" i="91"/>
  <c r="AQ14" i="1"/>
  <c r="AD22" i="91"/>
  <c r="AV14" i="1"/>
  <c r="J23" i="91"/>
  <c r="I14" i="1"/>
  <c r="K23" i="91"/>
  <c r="N14" i="1"/>
  <c r="L23" i="91"/>
  <c r="S14" i="1"/>
  <c r="S23" i="91"/>
  <c r="AY14" i="1" s="1"/>
  <c r="T23" i="91"/>
  <c r="AZ14" i="1" s="1"/>
  <c r="U23" i="91"/>
  <c r="BA14" i="1" s="1"/>
  <c r="AB23" i="91"/>
  <c r="AM14" i="1"/>
  <c r="AC23" i="91"/>
  <c r="AR14" i="1" s="1"/>
  <c r="AD23" i="91"/>
  <c r="AW14" i="1" s="1"/>
  <c r="G12" i="92"/>
  <c r="H12" i="92"/>
  <c r="G17" i="92"/>
  <c r="H17" i="92"/>
  <c r="D20" i="92"/>
  <c r="Z13" i="1" s="1"/>
  <c r="J20" i="92"/>
  <c r="F13" i="1"/>
  <c r="K20" i="92"/>
  <c r="K13" i="1" s="1"/>
  <c r="L20" i="92"/>
  <c r="P13" i="1" s="1"/>
  <c r="T13" i="1" s="1"/>
  <c r="N20" i="92"/>
  <c r="O20" i="92"/>
  <c r="U13" i="1" s="1"/>
  <c r="X13" i="1" s="1"/>
  <c r="P20" i="92"/>
  <c r="V13" i="1"/>
  <c r="Q20" i="92"/>
  <c r="W13" i="1"/>
  <c r="R20" i="92"/>
  <c r="Y13" i="1"/>
  <c r="S20" i="92"/>
  <c r="AC13" i="1" s="1"/>
  <c r="T20" i="92"/>
  <c r="AB13" i="1" s="1"/>
  <c r="U20" i="92"/>
  <c r="V20" i="92"/>
  <c r="W20" i="92"/>
  <c r="AD13" i="1" s="1"/>
  <c r="X20" i="92"/>
  <c r="AB20" i="92"/>
  <c r="AJ13" i="1" s="1"/>
  <c r="AC20" i="92"/>
  <c r="AO13" i="1" s="1"/>
  <c r="AD20" i="92"/>
  <c r="AT13" i="1"/>
  <c r="J21" i="92"/>
  <c r="G13" i="1"/>
  <c r="K21" i="92"/>
  <c r="L13" i="1"/>
  <c r="L21" i="92"/>
  <c r="Q13" i="1"/>
  <c r="Y21" i="92"/>
  <c r="AH13" i="1" s="1"/>
  <c r="Z21" i="92"/>
  <c r="AI13" i="1"/>
  <c r="AB21" i="92"/>
  <c r="AK13" i="1" s="1"/>
  <c r="AC21" i="92"/>
  <c r="AP13" i="1"/>
  <c r="AD21" i="92"/>
  <c r="AU13" i="1" s="1"/>
  <c r="J22" i="92"/>
  <c r="H13" i="1"/>
  <c r="K22" i="92"/>
  <c r="M13" i="1" s="1"/>
  <c r="L22" i="92"/>
  <c r="R13" i="1"/>
  <c r="AB22" i="92"/>
  <c r="AL13" i="1" s="1"/>
  <c r="AC22" i="92"/>
  <c r="AQ13" i="1"/>
  <c r="AD22" i="92"/>
  <c r="AV13" i="1" s="1"/>
  <c r="J23" i="92"/>
  <c r="I13" i="1"/>
  <c r="K23" i="92"/>
  <c r="N13" i="1" s="1"/>
  <c r="L23" i="92"/>
  <c r="S13" i="1"/>
  <c r="S23" i="92"/>
  <c r="AY13" i="1" s="1"/>
  <c r="T23" i="92"/>
  <c r="AZ13" i="1" s="1"/>
  <c r="U23" i="92"/>
  <c r="BA13" i="1" s="1"/>
  <c r="AB23" i="92"/>
  <c r="AM13" i="1"/>
  <c r="AC23" i="92"/>
  <c r="AR13" i="1" s="1"/>
  <c r="AD23" i="92"/>
  <c r="AW13" i="1"/>
  <c r="G12" i="93"/>
  <c r="E20" i="93" s="1"/>
  <c r="H12" i="93"/>
  <c r="G17" i="93"/>
  <c r="H17" i="93"/>
  <c r="D20" i="93"/>
  <c r="I26" i="9" s="1"/>
  <c r="J20" i="93"/>
  <c r="F12" i="1" s="1"/>
  <c r="K20" i="93"/>
  <c r="K12" i="1"/>
  <c r="L20" i="93"/>
  <c r="P12" i="1" s="1"/>
  <c r="N20" i="93"/>
  <c r="O20" i="93"/>
  <c r="U12" i="1" s="1"/>
  <c r="P20" i="93"/>
  <c r="V12" i="1" s="1"/>
  <c r="Q20" i="93"/>
  <c r="W12" i="1" s="1"/>
  <c r="Y12" i="1"/>
  <c r="S20" i="93"/>
  <c r="AC12" i="1" s="1"/>
  <c r="T20" i="93"/>
  <c r="AB12" i="1" s="1"/>
  <c r="U20" i="93"/>
  <c r="V20" i="93"/>
  <c r="W20" i="93"/>
  <c r="AD12" i="1" s="1"/>
  <c r="X20" i="93"/>
  <c r="AB20" i="93"/>
  <c r="AJ12" i="1" s="1"/>
  <c r="AC20" i="93"/>
  <c r="AO12" i="1" s="1"/>
  <c r="AD20" i="93"/>
  <c r="AT12" i="1" s="1"/>
  <c r="J21" i="93"/>
  <c r="G12" i="1" s="1"/>
  <c r="K21" i="93"/>
  <c r="L12" i="1" s="1"/>
  <c r="L21" i="93"/>
  <c r="Q12" i="1" s="1"/>
  <c r="Y21" i="93"/>
  <c r="AH12" i="1" s="1"/>
  <c r="Z21" i="93"/>
  <c r="AI12" i="1" s="1"/>
  <c r="AB21" i="93"/>
  <c r="AK12" i="1" s="1"/>
  <c r="AC21" i="93"/>
  <c r="AP12" i="1" s="1"/>
  <c r="AD21" i="93"/>
  <c r="AU12" i="1" s="1"/>
  <c r="J22" i="93"/>
  <c r="H12" i="1" s="1"/>
  <c r="K22" i="93"/>
  <c r="M12" i="1" s="1"/>
  <c r="L22" i="93"/>
  <c r="R12" i="1" s="1"/>
  <c r="AB22" i="93"/>
  <c r="AL12" i="1" s="1"/>
  <c r="AC22" i="93"/>
  <c r="AQ12" i="1" s="1"/>
  <c r="AD22" i="93"/>
  <c r="AV12" i="1" s="1"/>
  <c r="J23" i="93"/>
  <c r="I12" i="1" s="1"/>
  <c r="K23" i="93"/>
  <c r="N12" i="1" s="1"/>
  <c r="L23" i="93"/>
  <c r="S12" i="1" s="1"/>
  <c r="S23" i="93"/>
  <c r="AY12" i="1" s="1"/>
  <c r="T23" i="93"/>
  <c r="AZ12" i="1" s="1"/>
  <c r="U23" i="93"/>
  <c r="BA12" i="1" s="1"/>
  <c r="AB23" i="93"/>
  <c r="AM12" i="1" s="1"/>
  <c r="AC23" i="93"/>
  <c r="AR12" i="1" s="1"/>
  <c r="AD23" i="93"/>
  <c r="AW12" i="1"/>
  <c r="G12" i="94"/>
  <c r="H12" i="94"/>
  <c r="G17" i="94"/>
  <c r="E20" i="94" s="1"/>
  <c r="F20" i="94" s="1"/>
  <c r="H17" i="94"/>
  <c r="D20" i="94"/>
  <c r="G26" i="9" s="1"/>
  <c r="J20" i="94"/>
  <c r="F11" i="1"/>
  <c r="K20" i="94"/>
  <c r="K11" i="1"/>
  <c r="L20" i="94"/>
  <c r="P11" i="1" s="1"/>
  <c r="N20" i="94"/>
  <c r="O20" i="94"/>
  <c r="U11" i="1"/>
  <c r="P20" i="94"/>
  <c r="V11" i="1"/>
  <c r="Q20" i="94"/>
  <c r="W11" i="1" s="1"/>
  <c r="R20" i="94"/>
  <c r="Y11" i="1" s="1"/>
  <c r="S20" i="94"/>
  <c r="AC11" i="1" s="1"/>
  <c r="T20" i="94"/>
  <c r="AB11" i="1" s="1"/>
  <c r="U20" i="94"/>
  <c r="V20" i="94"/>
  <c r="W20" i="94"/>
  <c r="AD11" i="1" s="1"/>
  <c r="X20" i="94"/>
  <c r="AB20" i="94"/>
  <c r="AJ11" i="1"/>
  <c r="AC20" i="94"/>
  <c r="AO11" i="1" s="1"/>
  <c r="AD20" i="94"/>
  <c r="AT11" i="1" s="1"/>
  <c r="J21" i="94"/>
  <c r="G11" i="1" s="1"/>
  <c r="K21" i="94"/>
  <c r="L11" i="1" s="1"/>
  <c r="L21" i="94"/>
  <c r="Q11" i="1" s="1"/>
  <c r="Y21" i="94"/>
  <c r="AH11" i="1" s="1"/>
  <c r="Z21" i="94"/>
  <c r="AI11" i="1" s="1"/>
  <c r="AB21" i="94"/>
  <c r="AK11" i="1" s="1"/>
  <c r="AC21" i="94"/>
  <c r="AP11" i="1" s="1"/>
  <c r="AD21" i="94"/>
  <c r="AU11" i="1" s="1"/>
  <c r="J22" i="94"/>
  <c r="H11" i="1" s="1"/>
  <c r="K22" i="94"/>
  <c r="M11" i="1" s="1"/>
  <c r="L22" i="94"/>
  <c r="R11" i="1" s="1"/>
  <c r="AB22" i="94"/>
  <c r="AL11" i="1" s="1"/>
  <c r="AC22" i="94"/>
  <c r="AQ11" i="1" s="1"/>
  <c r="AD22" i="94"/>
  <c r="AV11" i="1" s="1"/>
  <c r="J23" i="94"/>
  <c r="I11" i="1" s="1"/>
  <c r="K23" i="94"/>
  <c r="N11" i="1" s="1"/>
  <c r="L23" i="94"/>
  <c r="S11" i="1" s="1"/>
  <c r="S23" i="94"/>
  <c r="AY11" i="1" s="1"/>
  <c r="T23" i="94"/>
  <c r="AZ11" i="1" s="1"/>
  <c r="U23" i="94"/>
  <c r="BA11" i="1" s="1"/>
  <c r="AB23" i="94"/>
  <c r="AM11" i="1" s="1"/>
  <c r="AC23" i="94"/>
  <c r="AR11" i="1" s="1"/>
  <c r="AD23" i="94"/>
  <c r="AW11" i="1" s="1"/>
  <c r="G12" i="95"/>
  <c r="E20" i="95" s="1"/>
  <c r="H12" i="95"/>
  <c r="G20" i="95" s="1"/>
  <c r="D10" i="1" s="1"/>
  <c r="G17" i="95"/>
  <c r="H17" i="95"/>
  <c r="D20" i="95"/>
  <c r="E26" i="9" s="1"/>
  <c r="J20" i="95"/>
  <c r="F10" i="1" s="1"/>
  <c r="J10" i="1" s="1"/>
  <c r="K20" i="95"/>
  <c r="K10" i="1" s="1"/>
  <c r="L20" i="95"/>
  <c r="P10" i="1" s="1"/>
  <c r="N20" i="95"/>
  <c r="O20" i="95"/>
  <c r="U10" i="1"/>
  <c r="P20" i="95"/>
  <c r="V10" i="1"/>
  <c r="Q20" i="95"/>
  <c r="W10" i="1"/>
  <c r="Y10" i="1"/>
  <c r="S20" i="95"/>
  <c r="AC10" i="1" s="1"/>
  <c r="T20" i="95"/>
  <c r="AB10" i="1" s="1"/>
  <c r="U20" i="95"/>
  <c r="V20" i="95"/>
  <c r="W20" i="95"/>
  <c r="AD10" i="1" s="1"/>
  <c r="X20" i="95"/>
  <c r="AB20" i="95"/>
  <c r="AJ10" i="1"/>
  <c r="AC20" i="95"/>
  <c r="AO10" i="1"/>
  <c r="AD20" i="95"/>
  <c r="AT10" i="1"/>
  <c r="J21" i="95"/>
  <c r="G10" i="1"/>
  <c r="K21" i="95"/>
  <c r="L10" i="1" s="1"/>
  <c r="L21" i="95"/>
  <c r="Q10" i="1" s="1"/>
  <c r="Y21" i="95"/>
  <c r="AH10" i="1" s="1"/>
  <c r="Z21" i="95"/>
  <c r="AI10" i="1" s="1"/>
  <c r="AB21" i="95"/>
  <c r="AK10" i="1"/>
  <c r="AC21" i="95"/>
  <c r="AP10" i="1"/>
  <c r="AD21" i="95"/>
  <c r="AU10" i="1"/>
  <c r="J22" i="95"/>
  <c r="H10" i="1"/>
  <c r="K22" i="95"/>
  <c r="M10" i="1"/>
  <c r="L22" i="95"/>
  <c r="R10" i="1"/>
  <c r="AB22" i="95"/>
  <c r="AL10" i="1"/>
  <c r="AC22" i="95"/>
  <c r="AQ10" i="1"/>
  <c r="AD22" i="95"/>
  <c r="AV10" i="1"/>
  <c r="J23" i="95"/>
  <c r="I10" i="1"/>
  <c r="K23" i="95"/>
  <c r="N10" i="1"/>
  <c r="L23" i="95"/>
  <c r="S10" i="1"/>
  <c r="S23" i="95"/>
  <c r="AY10" i="1" s="1"/>
  <c r="T23" i="95"/>
  <c r="AZ10" i="1" s="1"/>
  <c r="U23" i="95"/>
  <c r="BA10" i="1" s="1"/>
  <c r="AB23" i="95"/>
  <c r="AM10" i="1"/>
  <c r="AC23" i="95"/>
  <c r="AR10" i="1"/>
  <c r="AD23" i="95"/>
  <c r="AW10" i="1"/>
  <c r="G12" i="2"/>
  <c r="H12" i="2"/>
  <c r="G17" i="2"/>
  <c r="E20" i="2" s="1"/>
  <c r="F20" i="2" s="1"/>
  <c r="H17" i="2"/>
  <c r="D20" i="2"/>
  <c r="Z9" i="1" s="1"/>
  <c r="J20" i="2"/>
  <c r="F9" i="1"/>
  <c r="K20" i="2"/>
  <c r="K9" i="1"/>
  <c r="L20" i="2"/>
  <c r="P9" i="1"/>
  <c r="N20" i="2"/>
  <c r="O20" i="2"/>
  <c r="U9" i="1" s="1"/>
  <c r="P20" i="2"/>
  <c r="V9" i="1" s="1"/>
  <c r="Q20" i="2"/>
  <c r="W9" i="1" s="1"/>
  <c r="S20" i="2"/>
  <c r="AC9" i="1" s="1"/>
  <c r="T20" i="2"/>
  <c r="AB9" i="1" s="1"/>
  <c r="U20" i="2"/>
  <c r="V20" i="2"/>
  <c r="AD9" i="1"/>
  <c r="X20" i="2"/>
  <c r="AB20" i="2"/>
  <c r="AJ9" i="1" s="1"/>
  <c r="AC20" i="2"/>
  <c r="AO9" i="1" s="1"/>
  <c r="AD20" i="2"/>
  <c r="AT9" i="1" s="1"/>
  <c r="J21" i="2"/>
  <c r="G9" i="1" s="1"/>
  <c r="K21" i="2"/>
  <c r="L9" i="1" s="1"/>
  <c r="L21" i="2"/>
  <c r="Q9" i="1" s="1"/>
  <c r="Y21" i="2"/>
  <c r="AH9" i="1" s="1"/>
  <c r="Z21" i="2"/>
  <c r="AI9" i="1" s="1"/>
  <c r="AB21" i="2"/>
  <c r="AK9" i="1" s="1"/>
  <c r="AC21" i="2"/>
  <c r="AP9" i="1" s="1"/>
  <c r="AD21" i="2"/>
  <c r="AU9" i="1" s="1"/>
  <c r="J22" i="2"/>
  <c r="H9" i="1" s="1"/>
  <c r="K22" i="2"/>
  <c r="M9" i="1" s="1"/>
  <c r="L22" i="2"/>
  <c r="R9" i="1" s="1"/>
  <c r="AB22" i="2"/>
  <c r="AL9" i="1" s="1"/>
  <c r="AC22" i="2"/>
  <c r="AQ9" i="1" s="1"/>
  <c r="AD22" i="2"/>
  <c r="AV9" i="1" s="1"/>
  <c r="J23" i="2"/>
  <c r="I9" i="1" s="1"/>
  <c r="K23" i="2"/>
  <c r="N9" i="1" s="1"/>
  <c r="L23" i="2"/>
  <c r="S9" i="1" s="1"/>
  <c r="S23" i="2"/>
  <c r="AY9" i="1" s="1"/>
  <c r="T23" i="2"/>
  <c r="AZ9" i="1" s="1"/>
  <c r="U23" i="2"/>
  <c r="BA9" i="1" s="1"/>
  <c r="AB23" i="2"/>
  <c r="AM9" i="1" s="1"/>
  <c r="AC23" i="2"/>
  <c r="AR9" i="1" s="1"/>
  <c r="AD23" i="2"/>
  <c r="AW9" i="1" s="1"/>
  <c r="W24" i="66"/>
  <c r="BC39" i="1" s="1"/>
  <c r="AY22" i="1"/>
  <c r="BK26" i="9"/>
  <c r="AS26" i="9"/>
  <c r="AK26" i="9"/>
  <c r="BK13" i="9"/>
  <c r="BK21" i="9" s="1"/>
  <c r="AU13" i="9"/>
  <c r="AQ13" i="9"/>
  <c r="AI13" i="9"/>
  <c r="AE13" i="9"/>
  <c r="Z29" i="1"/>
  <c r="C20" i="66"/>
  <c r="AA39" i="1" s="1"/>
  <c r="X9" i="1"/>
  <c r="Z12" i="1"/>
  <c r="S26" i="9"/>
  <c r="T36" i="1"/>
  <c r="O37" i="1"/>
  <c r="O14" i="1"/>
  <c r="X28" i="1"/>
  <c r="AN33" i="1"/>
  <c r="T33" i="1"/>
  <c r="AS34" i="1"/>
  <c r="O35" i="1"/>
  <c r="O38" i="1"/>
  <c r="T39" i="1"/>
  <c r="AN24" i="1"/>
  <c r="AX27" i="1"/>
  <c r="AN28" i="1"/>
  <c r="J28" i="1"/>
  <c r="AX29" i="1"/>
  <c r="T32" i="1"/>
  <c r="AX33" i="1"/>
  <c r="O33" i="1"/>
  <c r="AN36" i="1"/>
  <c r="J38" i="1"/>
  <c r="AX39" i="1"/>
  <c r="BK22" i="9"/>
  <c r="BK25" i="9"/>
  <c r="D34" i="10"/>
  <c r="E34" i="10"/>
  <c r="AN27" i="1"/>
  <c r="AN29" i="1"/>
  <c r="T30" i="1"/>
  <c r="J32" i="1"/>
  <c r="AN31" i="1"/>
  <c r="T35" i="1"/>
  <c r="T37" i="1"/>
  <c r="AS38" i="1"/>
  <c r="AN39" i="1"/>
  <c r="AS27" i="1"/>
  <c r="AS29" i="1"/>
  <c r="AS30" i="1"/>
  <c r="AS32" i="1"/>
  <c r="T31" i="1"/>
  <c r="J35" i="1"/>
  <c r="J37" i="1"/>
  <c r="F20" i="66"/>
  <c r="C39" i="1"/>
  <c r="H20" i="66"/>
  <c r="E39" i="1"/>
  <c r="AX24" i="1"/>
  <c r="O24" i="1"/>
  <c r="X27" i="1"/>
  <c r="T28" i="1"/>
  <c r="AX28" i="1"/>
  <c r="X29" i="1"/>
  <c r="AS31" i="1"/>
  <c r="J31" i="1"/>
  <c r="AS33" i="1"/>
  <c r="AN34" i="1"/>
  <c r="J34" i="1"/>
  <c r="AS35" i="1"/>
  <c r="X35" i="1"/>
  <c r="AX36" i="1"/>
  <c r="O36" i="1"/>
  <c r="X37" i="1"/>
  <c r="T38" i="1"/>
  <c r="X38" i="1"/>
  <c r="O39" i="1"/>
  <c r="X39" i="1"/>
  <c r="X10" i="1"/>
  <c r="O10" i="1"/>
  <c r="AX10" i="1"/>
  <c r="AX12" i="1"/>
  <c r="AX13" i="1"/>
  <c r="T14" i="1"/>
  <c r="AX15" i="1"/>
  <c r="AS22" i="1"/>
  <c r="O23" i="1"/>
  <c r="AN10" i="1"/>
  <c r="AH48" i="1"/>
  <c r="AS11" i="1"/>
  <c r="J11" i="1"/>
  <c r="AN12" i="1"/>
  <c r="AN13" i="1"/>
  <c r="J14" i="1"/>
  <c r="O16" i="1"/>
  <c r="T18" i="1"/>
  <c r="AX19" i="1"/>
  <c r="O20" i="1"/>
  <c r="AX21" i="1"/>
  <c r="AN23" i="1"/>
  <c r="AS14" i="1"/>
  <c r="X14" i="1"/>
  <c r="AN18" i="1"/>
  <c r="AN19" i="1"/>
  <c r="AN20" i="1"/>
  <c r="AN22" i="1"/>
  <c r="T22" i="1"/>
  <c r="T11" i="1"/>
  <c r="O12" i="1"/>
  <c r="O13" i="1"/>
  <c r="AX17" i="1"/>
  <c r="J18" i="1"/>
  <c r="AR48" i="1"/>
  <c r="AS10" i="1"/>
  <c r="AS48" i="1"/>
  <c r="O9" i="1"/>
  <c r="AS9" i="1"/>
  <c r="T9" i="1"/>
  <c r="AN9" i="1"/>
  <c r="J9" i="1"/>
  <c r="AX9" i="1"/>
  <c r="G20" i="67" l="1"/>
  <c r="D38" i="1" s="1"/>
  <c r="BI19" i="9"/>
  <c r="BJ19" i="9"/>
  <c r="BJ17" i="9"/>
  <c r="X24" i="67"/>
  <c r="BD38" i="1" s="1"/>
  <c r="BI21" i="9"/>
  <c r="Z38" i="1"/>
  <c r="W24" i="67"/>
  <c r="BC38" i="1" s="1"/>
  <c r="C38" i="1"/>
  <c r="F20" i="67"/>
  <c r="BJ13" i="9"/>
  <c r="BJ21" i="9" s="1"/>
  <c r="H20" i="67"/>
  <c r="E38" i="1" s="1"/>
  <c r="BH17" i="9"/>
  <c r="BG17" i="9"/>
  <c r="BG18" i="9"/>
  <c r="W24" i="68"/>
  <c r="BC37" i="1" s="1"/>
  <c r="E20" i="68"/>
  <c r="F20" i="68" s="1"/>
  <c r="BH13" i="9"/>
  <c r="Z37" i="1"/>
  <c r="BH21" i="9"/>
  <c r="C37" i="1"/>
  <c r="BF19" i="9"/>
  <c r="G20" i="69"/>
  <c r="D36" i="1" s="1"/>
  <c r="BE15" i="9"/>
  <c r="BF15" i="9"/>
  <c r="W24" i="69"/>
  <c r="BC36" i="1" s="1"/>
  <c r="BE26" i="9"/>
  <c r="BE21" i="9"/>
  <c r="E20" i="69"/>
  <c r="X24" i="69" s="1"/>
  <c r="BD36" i="1" s="1"/>
  <c r="E20" i="70"/>
  <c r="F20" i="70" s="1"/>
  <c r="BC26" i="9"/>
  <c r="BC15" i="9"/>
  <c r="C35" i="1"/>
  <c r="X24" i="70"/>
  <c r="BD35" i="1" s="1"/>
  <c r="BD13" i="9"/>
  <c r="BC21" i="9"/>
  <c r="W24" i="70"/>
  <c r="BC35" i="1" s="1"/>
  <c r="BD12" i="9"/>
  <c r="BD21" i="9"/>
  <c r="BA19" i="9"/>
  <c r="BB19" i="9"/>
  <c r="BB21" i="9" s="1"/>
  <c r="W24" i="71"/>
  <c r="BC34" i="1" s="1"/>
  <c r="BA17" i="9"/>
  <c r="BB17" i="9"/>
  <c r="X34" i="1"/>
  <c r="BA15" i="9"/>
  <c r="BA26" i="9"/>
  <c r="BB13" i="9"/>
  <c r="BA21" i="9"/>
  <c r="C34" i="1"/>
  <c r="E20" i="72"/>
  <c r="AY26" i="9"/>
  <c r="G20" i="72"/>
  <c r="D33" i="1" s="1"/>
  <c r="AY17" i="9"/>
  <c r="AZ17" i="9"/>
  <c r="W24" i="72"/>
  <c r="BC33" i="1" s="1"/>
  <c r="AZ15" i="9"/>
  <c r="AY21" i="9"/>
  <c r="AZ13" i="9"/>
  <c r="G20" i="73"/>
  <c r="D32" i="1" s="1"/>
  <c r="E20" i="73"/>
  <c r="C32" i="1" s="1"/>
  <c r="AW17" i="9"/>
  <c r="W24" i="73"/>
  <c r="BC32" i="1" s="1"/>
  <c r="AW26" i="9"/>
  <c r="X24" i="73"/>
  <c r="BD32" i="1" s="1"/>
  <c r="AW13" i="9"/>
  <c r="AW21" i="9" s="1"/>
  <c r="AV17" i="9"/>
  <c r="AU26" i="9"/>
  <c r="G20" i="74"/>
  <c r="D31" i="1" s="1"/>
  <c r="C31" i="1"/>
  <c r="F20" i="74"/>
  <c r="AV19" i="9"/>
  <c r="W24" i="74"/>
  <c r="BC31" i="1" s="1"/>
  <c r="AU15" i="9"/>
  <c r="AU21" i="9" s="1"/>
  <c r="AV15" i="9"/>
  <c r="AV21" i="9" s="1"/>
  <c r="AT19" i="9"/>
  <c r="W24" i="75"/>
  <c r="BC30" i="1" s="1"/>
  <c r="AY30" i="1"/>
  <c r="E20" i="75"/>
  <c r="C30" i="1" s="1"/>
  <c r="G20" i="75"/>
  <c r="D30" i="1" s="1"/>
  <c r="AS17" i="9"/>
  <c r="F20" i="75"/>
  <c r="AS15" i="9"/>
  <c r="AT15" i="9"/>
  <c r="AT13" i="9"/>
  <c r="AS21" i="9"/>
  <c r="G20" i="76"/>
  <c r="D29" i="1" s="1"/>
  <c r="AQ19" i="9"/>
  <c r="W24" i="76"/>
  <c r="BC29" i="1" s="1"/>
  <c r="AQ17" i="9"/>
  <c r="AR17" i="9"/>
  <c r="AR21" i="9"/>
  <c r="AQ21" i="9"/>
  <c r="AO19" i="9"/>
  <c r="G20" i="77"/>
  <c r="D28" i="1" s="1"/>
  <c r="AO17" i="9"/>
  <c r="W24" i="77"/>
  <c r="BC28" i="1" s="1"/>
  <c r="AO15" i="9"/>
  <c r="AP15" i="9"/>
  <c r="AP21" i="9" s="1"/>
  <c r="C28" i="1"/>
  <c r="X24" i="77"/>
  <c r="BD28" i="1" s="1"/>
  <c r="F20" i="77"/>
  <c r="AO26" i="9"/>
  <c r="AO21" i="9"/>
  <c r="G20" i="78"/>
  <c r="D27" i="1" s="1"/>
  <c r="E20" i="78"/>
  <c r="AN19" i="9"/>
  <c r="AN17" i="9"/>
  <c r="Z27" i="1"/>
  <c r="C27" i="1"/>
  <c r="F20" i="78"/>
  <c r="H20" i="78" s="1"/>
  <c r="E27" i="1" s="1"/>
  <c r="AM15" i="9"/>
  <c r="W24" i="78"/>
  <c r="BC27" i="1" s="1"/>
  <c r="X24" i="78"/>
  <c r="BD27" i="1" s="1"/>
  <c r="AM13" i="9"/>
  <c r="AM21" i="9" s="1"/>
  <c r="AK19" i="9"/>
  <c r="AL19" i="9"/>
  <c r="AX26" i="1"/>
  <c r="T26" i="1"/>
  <c r="K48" i="1"/>
  <c r="AL18" i="9"/>
  <c r="AL17" i="9"/>
  <c r="O48" i="1"/>
  <c r="E20" i="79"/>
  <c r="C26" i="1" s="1"/>
  <c r="AK17" i="9"/>
  <c r="W24" i="79"/>
  <c r="BC26" i="1" s="1"/>
  <c r="AL15" i="9"/>
  <c r="AL13" i="9"/>
  <c r="AK13" i="9"/>
  <c r="AJ19" i="9"/>
  <c r="W24" i="80"/>
  <c r="BC25" i="1" s="1"/>
  <c r="G20" i="80"/>
  <c r="D25" i="1" s="1"/>
  <c r="AI17" i="9"/>
  <c r="AI21" i="9" s="1"/>
  <c r="Z25" i="1"/>
  <c r="E20" i="80"/>
  <c r="X24" i="1"/>
  <c r="G20" i="81"/>
  <c r="F20" i="81"/>
  <c r="H20" i="81" s="1"/>
  <c r="E24" i="1" s="1"/>
  <c r="C24" i="1"/>
  <c r="AH17" i="9"/>
  <c r="X24" i="81"/>
  <c r="BD24" i="1" s="1"/>
  <c r="AG26" i="9"/>
  <c r="AG21" i="9"/>
  <c r="AH21" i="9"/>
  <c r="W24" i="81"/>
  <c r="BC24" i="1" s="1"/>
  <c r="D24" i="1"/>
  <c r="W24" i="82"/>
  <c r="BC23" i="1" s="1"/>
  <c r="AE19" i="9"/>
  <c r="AF17" i="9"/>
  <c r="AF21" i="9" s="1"/>
  <c r="AE17" i="9"/>
  <c r="G20" i="82"/>
  <c r="D23" i="1" s="1"/>
  <c r="AY23" i="1"/>
  <c r="AE26" i="9"/>
  <c r="AE15" i="9"/>
  <c r="H20" i="82"/>
  <c r="E23" i="1" s="1"/>
  <c r="C23" i="1"/>
  <c r="E20" i="83"/>
  <c r="C22" i="1" s="1"/>
  <c r="AC17" i="9"/>
  <c r="W24" i="83"/>
  <c r="BC22" i="1" s="1"/>
  <c r="G20" i="83"/>
  <c r="D22" i="1" s="1"/>
  <c r="AD15" i="9"/>
  <c r="F20" i="83"/>
  <c r="AC26" i="9"/>
  <c r="X22" i="1"/>
  <c r="W24" i="84"/>
  <c r="BC21" i="1" s="1"/>
  <c r="AB19" i="9"/>
  <c r="AA19" i="9"/>
  <c r="AA21" i="9" s="1"/>
  <c r="O21" i="1"/>
  <c r="H48" i="1"/>
  <c r="AO48" i="1"/>
  <c r="AS21" i="1"/>
  <c r="AN21" i="1"/>
  <c r="X21" i="1"/>
  <c r="E20" i="84"/>
  <c r="X24" i="84" s="1"/>
  <c r="BD21" i="1" s="1"/>
  <c r="AN48" i="1"/>
  <c r="AB15" i="9"/>
  <c r="AB21" i="9" s="1"/>
  <c r="J21" i="1"/>
  <c r="I48" i="1"/>
  <c r="M48" i="1"/>
  <c r="T21" i="1"/>
  <c r="Z21" i="1"/>
  <c r="C21" i="1"/>
  <c r="F20" i="84"/>
  <c r="H20" i="84" s="1"/>
  <c r="E21" i="1" s="1"/>
  <c r="W24" i="85"/>
  <c r="BC20" i="1" s="1"/>
  <c r="AX20" i="1"/>
  <c r="AK48" i="1"/>
  <c r="X20" i="1"/>
  <c r="G48" i="1"/>
  <c r="G20" i="85"/>
  <c r="D20" i="1" s="1"/>
  <c r="E20" i="85"/>
  <c r="X24" i="85"/>
  <c r="BD20" i="1" s="1"/>
  <c r="E48" i="1"/>
  <c r="Y21" i="9"/>
  <c r="Y26" i="9"/>
  <c r="Z13" i="9"/>
  <c r="Z21" i="9"/>
  <c r="L48" i="1"/>
  <c r="X19" i="1"/>
  <c r="J19" i="1"/>
  <c r="W24" i="86"/>
  <c r="BC19" i="1" s="1"/>
  <c r="W26" i="9"/>
  <c r="W19" i="9"/>
  <c r="G20" i="86"/>
  <c r="D19" i="1" s="1"/>
  <c r="AZ19" i="1"/>
  <c r="E20" i="86"/>
  <c r="W13" i="9"/>
  <c r="X13" i="9"/>
  <c r="X21" i="9" s="1"/>
  <c r="AX48" i="1"/>
  <c r="W24" i="87"/>
  <c r="BC18" i="1" s="1"/>
  <c r="AY18" i="1"/>
  <c r="G20" i="87"/>
  <c r="D18" i="1" s="1"/>
  <c r="V15" i="9"/>
  <c r="Z18" i="1"/>
  <c r="V17" i="9"/>
  <c r="E20" i="87"/>
  <c r="U21" i="9"/>
  <c r="V19" i="9"/>
  <c r="AS17" i="1"/>
  <c r="AN17" i="1"/>
  <c r="O17" i="1"/>
  <c r="E20" i="88"/>
  <c r="C17" i="1" s="1"/>
  <c r="T17" i="9"/>
  <c r="T21" i="9" s="1"/>
  <c r="S21" i="9"/>
  <c r="W24" i="88"/>
  <c r="BC17" i="1" s="1"/>
  <c r="T56" i="1"/>
  <c r="R48" i="1"/>
  <c r="T52" i="1" s="1"/>
  <c r="X17" i="1"/>
  <c r="AM48" i="1"/>
  <c r="AI48" i="1"/>
  <c r="T57" i="1"/>
  <c r="F48" i="1"/>
  <c r="N48" i="1"/>
  <c r="P50" i="1" s="1"/>
  <c r="F20" i="88"/>
  <c r="G20" i="88"/>
  <c r="AN16" i="1"/>
  <c r="AJ48" i="1"/>
  <c r="W24" i="89"/>
  <c r="BC16" i="1" s="1"/>
  <c r="X24" i="89"/>
  <c r="BD16" i="1" s="1"/>
  <c r="Q26" i="9"/>
  <c r="Q17" i="9"/>
  <c r="R17" i="9"/>
  <c r="X16" i="1"/>
  <c r="AZ16" i="1"/>
  <c r="AU48" i="1" s="1"/>
  <c r="AQ48" i="1"/>
  <c r="AX16" i="1"/>
  <c r="Q15" i="9"/>
  <c r="R15" i="9"/>
  <c r="Q21" i="9"/>
  <c r="R13" i="9"/>
  <c r="AS16" i="1"/>
  <c r="AL48" i="1"/>
  <c r="C16" i="1"/>
  <c r="F20" i="89"/>
  <c r="H20" i="89" s="1"/>
  <c r="E16" i="1" s="1"/>
  <c r="P19" i="9"/>
  <c r="W24" i="90"/>
  <c r="BC15" i="1" s="1"/>
  <c r="G20" i="90"/>
  <c r="D15" i="1" s="1"/>
  <c r="C15" i="1"/>
  <c r="F20" i="90"/>
  <c r="O26" i="9"/>
  <c r="AS15" i="1"/>
  <c r="AN15" i="1"/>
  <c r="J15" i="1"/>
  <c r="O15" i="1"/>
  <c r="J48" i="1"/>
  <c r="T15" i="1"/>
  <c r="S48" i="1"/>
  <c r="T53" i="1" s="1"/>
  <c r="Q48" i="1"/>
  <c r="T51" i="1" s="1"/>
  <c r="T55" i="1"/>
  <c r="X15" i="1"/>
  <c r="AY15" i="1"/>
  <c r="N13" i="9"/>
  <c r="Z14" i="1"/>
  <c r="E20" i="91"/>
  <c r="F20" i="91" s="1"/>
  <c r="G20" i="91"/>
  <c r="D14" i="1" s="1"/>
  <c r="C14" i="1"/>
  <c r="N17" i="9"/>
  <c r="N21" i="9" s="1"/>
  <c r="M21" i="9"/>
  <c r="W24" i="91"/>
  <c r="BC14" i="1" s="1"/>
  <c r="X24" i="91"/>
  <c r="BD14" i="1" s="1"/>
  <c r="AX14" i="1"/>
  <c r="E20" i="92"/>
  <c r="F20" i="92" s="1"/>
  <c r="W24" i="92"/>
  <c r="BC13" i="1" s="1"/>
  <c r="K21" i="9"/>
  <c r="G20" i="92"/>
  <c r="D13" i="1" s="1"/>
  <c r="C13" i="1"/>
  <c r="J13" i="1"/>
  <c r="K26" i="9"/>
  <c r="L13" i="9"/>
  <c r="L21" i="9" s="1"/>
  <c r="G20" i="93"/>
  <c r="D12" i="1" s="1"/>
  <c r="I19" i="9"/>
  <c r="I21" i="9" s="1"/>
  <c r="J17" i="9"/>
  <c r="J15" i="9"/>
  <c r="J21" i="9" s="1"/>
  <c r="X24" i="93"/>
  <c r="BD12" i="1" s="1"/>
  <c r="C12" i="1"/>
  <c r="F20" i="93"/>
  <c r="H20" i="93" s="1"/>
  <c r="E12" i="1" s="1"/>
  <c r="W24" i="93"/>
  <c r="BC12" i="1" s="1"/>
  <c r="H19" i="9"/>
  <c r="U48" i="1"/>
  <c r="G20" i="94"/>
  <c r="D11" i="1" s="1"/>
  <c r="X24" i="94"/>
  <c r="BD11" i="1" s="1"/>
  <c r="C11" i="1"/>
  <c r="W24" i="94"/>
  <c r="BC11" i="1" s="1"/>
  <c r="G13" i="9"/>
  <c r="G21" i="9" s="1"/>
  <c r="Z11" i="1"/>
  <c r="H13" i="9"/>
  <c r="H21" i="9" s="1"/>
  <c r="Z48" i="1"/>
  <c r="W24" i="95"/>
  <c r="BC10" i="1" s="1"/>
  <c r="X24" i="95"/>
  <c r="BD10" i="1" s="1"/>
  <c r="E17" i="9"/>
  <c r="Z10" i="1"/>
  <c r="E15" i="9"/>
  <c r="F15" i="9"/>
  <c r="F21" i="9"/>
  <c r="AG48" i="1"/>
  <c r="AV48" i="1"/>
  <c r="AW48" i="1"/>
  <c r="E13" i="9"/>
  <c r="E21" i="9" s="1"/>
  <c r="E22" i="9" s="1"/>
  <c r="E25" i="9" s="1"/>
  <c r="C20" i="95" s="1"/>
  <c r="AA10" i="1" s="1"/>
  <c r="C10" i="1"/>
  <c r="F20" i="95"/>
  <c r="H20" i="95" s="1"/>
  <c r="E10" i="1" s="1"/>
  <c r="D19" i="9"/>
  <c r="C19" i="9"/>
  <c r="G20" i="2"/>
  <c r="D9" i="1" s="1"/>
  <c r="D17" i="9"/>
  <c r="C26" i="9"/>
  <c r="C17" i="9"/>
  <c r="X48" i="1"/>
  <c r="Y48" i="1"/>
  <c r="C15" i="9"/>
  <c r="C13" i="9"/>
  <c r="C9" i="1"/>
  <c r="W24" i="2"/>
  <c r="BC9" i="1" s="1"/>
  <c r="AN11" i="1"/>
  <c r="X11" i="1"/>
  <c r="O11" i="1"/>
  <c r="AS12" i="1"/>
  <c r="AX18" i="1"/>
  <c r="X23" i="1"/>
  <c r="T10" i="1"/>
  <c r="P51" i="1" s="1"/>
  <c r="X12" i="1"/>
  <c r="T20" i="1"/>
  <c r="O22" i="1"/>
  <c r="AX11" i="1"/>
  <c r="J12" i="1"/>
  <c r="O18" i="1"/>
  <c r="AS20" i="1"/>
  <c r="AX22" i="1"/>
  <c r="T12" i="1"/>
  <c r="AS13" i="1"/>
  <c r="T17" i="1"/>
  <c r="J17" i="1"/>
  <c r="J20" i="1"/>
  <c r="J23" i="1"/>
  <c r="AX25" i="1"/>
  <c r="J33" i="1"/>
  <c r="AX34" i="1"/>
  <c r="AS24" i="1"/>
  <c r="AS25" i="1"/>
  <c r="AN30" i="1"/>
  <c r="J24" i="1"/>
  <c r="AN25" i="1"/>
  <c r="AN37" i="1"/>
  <c r="T24" i="1"/>
  <c r="X25" i="1"/>
  <c r="O25" i="1"/>
  <c r="O26" i="1"/>
  <c r="AX30" i="1"/>
  <c r="AX31" i="1"/>
  <c r="O31" i="1"/>
  <c r="AX37" i="1"/>
  <c r="J27" i="1"/>
  <c r="J29" i="1"/>
  <c r="AN32" i="1"/>
  <c r="AX35" i="1"/>
  <c r="AX38" i="1"/>
  <c r="AN38" i="1"/>
  <c r="E20" i="76"/>
  <c r="X24" i="76" s="1"/>
  <c r="BD29" i="1" s="1"/>
  <c r="F20" i="73"/>
  <c r="H20" i="73" s="1"/>
  <c r="E32" i="1" s="1"/>
  <c r="H20" i="70"/>
  <c r="E35" i="1" s="1"/>
  <c r="BF21" i="9"/>
  <c r="O27" i="1"/>
  <c r="O29" i="1"/>
  <c r="O34" i="1"/>
  <c r="G20" i="71"/>
  <c r="X24" i="71" s="1"/>
  <c r="BD34" i="1" s="1"/>
  <c r="AX21" i="9"/>
  <c r="D21" i="9"/>
  <c r="X31" i="1"/>
  <c r="F20" i="72"/>
  <c r="H20" i="72" s="1"/>
  <c r="E33" i="1" s="1"/>
  <c r="C33" i="1"/>
  <c r="O21" i="9"/>
  <c r="G20" i="68"/>
  <c r="AD21" i="9"/>
  <c r="AJ21" i="9"/>
  <c r="AC21" i="9"/>
  <c r="P21" i="9"/>
  <c r="BI22" i="9" l="1"/>
  <c r="BI25" i="9" s="1"/>
  <c r="C20" i="67" s="1"/>
  <c r="AA38" i="1" s="1"/>
  <c r="D33" i="10" s="1"/>
  <c r="BG21" i="9"/>
  <c r="BG22" i="9" s="1"/>
  <c r="BG25" i="9" s="1"/>
  <c r="C20" i="68" s="1"/>
  <c r="AA37" i="1" s="1"/>
  <c r="E32" i="10" s="1"/>
  <c r="D37" i="1"/>
  <c r="X24" i="68"/>
  <c r="BD37" i="1" s="1"/>
  <c r="BE22" i="9"/>
  <c r="BE25" i="9" s="1"/>
  <c r="C20" i="69" s="1"/>
  <c r="AA36" i="1" s="1"/>
  <c r="C36" i="1"/>
  <c r="F20" i="69"/>
  <c r="H20" i="69"/>
  <c r="E36" i="1" s="1"/>
  <c r="BC22" i="9"/>
  <c r="BC25" i="9" s="1"/>
  <c r="C20" i="70" s="1"/>
  <c r="AA35" i="1" s="1"/>
  <c r="D30" i="10" s="1"/>
  <c r="BA22" i="9"/>
  <c r="BA25" i="9" s="1"/>
  <c r="C20" i="71" s="1"/>
  <c r="AA34" i="1" s="1"/>
  <c r="E29" i="10" s="1"/>
  <c r="X24" i="72"/>
  <c r="BD33" i="1" s="1"/>
  <c r="AZ21" i="9"/>
  <c r="AY22" i="9"/>
  <c r="AY25" i="9" s="1"/>
  <c r="C20" i="72" s="1"/>
  <c r="AA33" i="1" s="1"/>
  <c r="E28" i="10" s="1"/>
  <c r="AW22" i="9"/>
  <c r="AW25" i="9" s="1"/>
  <c r="C20" i="73" s="1"/>
  <c r="AA32" i="1" s="1"/>
  <c r="E27" i="10" s="1"/>
  <c r="X24" i="74"/>
  <c r="BD31" i="1" s="1"/>
  <c r="H20" i="74"/>
  <c r="E31" i="1" s="1"/>
  <c r="AU22" i="9"/>
  <c r="AU25" i="9" s="1"/>
  <c r="C20" i="74" s="1"/>
  <c r="AA31" i="1" s="1"/>
  <c r="E26" i="10" s="1"/>
  <c r="AT48" i="1"/>
  <c r="X24" i="75"/>
  <c r="BD30" i="1" s="1"/>
  <c r="H20" i="75"/>
  <c r="E30" i="1" s="1"/>
  <c r="AT21" i="9"/>
  <c r="AS22" i="9" s="1"/>
  <c r="AS25" i="9" s="1"/>
  <c r="C20" i="75" s="1"/>
  <c r="AA30" i="1" s="1"/>
  <c r="D25" i="10" s="1"/>
  <c r="AQ22" i="9"/>
  <c r="AQ25" i="9" s="1"/>
  <c r="C20" i="76" s="1"/>
  <c r="AA29" i="1" s="1"/>
  <c r="D24" i="10" s="1"/>
  <c r="H20" i="77"/>
  <c r="E28" i="1" s="1"/>
  <c r="AO22" i="9"/>
  <c r="AO25" i="9" s="1"/>
  <c r="C20" i="77" s="1"/>
  <c r="AA28" i="1" s="1"/>
  <c r="E23" i="10" s="1"/>
  <c r="D23" i="10"/>
  <c r="AN21" i="9"/>
  <c r="AM22" i="9"/>
  <c r="AM25" i="9" s="1"/>
  <c r="C20" i="78" s="1"/>
  <c r="AA27" i="1" s="1"/>
  <c r="D22" i="10" s="1"/>
  <c r="E22" i="10"/>
  <c r="AL21" i="9"/>
  <c r="F20" i="79"/>
  <c r="H20" i="79" s="1"/>
  <c r="E26" i="1" s="1"/>
  <c r="X24" i="79"/>
  <c r="BD26" i="1" s="1"/>
  <c r="AK21" i="9"/>
  <c r="X24" i="80"/>
  <c r="BD25" i="1" s="1"/>
  <c r="W48" i="1"/>
  <c r="AI22" i="9"/>
  <c r="AI25" i="9" s="1"/>
  <c r="C20" i="80" s="1"/>
  <c r="AA25" i="1" s="1"/>
  <c r="D20" i="10" s="1"/>
  <c r="L51" i="1"/>
  <c r="F20" i="80"/>
  <c r="H20" i="80" s="1"/>
  <c r="E25" i="1" s="1"/>
  <c r="C25" i="1"/>
  <c r="AG22" i="9"/>
  <c r="AG25" i="9" s="1"/>
  <c r="C20" i="81" s="1"/>
  <c r="AA24" i="1" s="1"/>
  <c r="E19" i="10" s="1"/>
  <c r="X24" i="82"/>
  <c r="BD23" i="1" s="1"/>
  <c r="AE21" i="9"/>
  <c r="AE22" i="9"/>
  <c r="AE25" i="9" s="1"/>
  <c r="C20" i="82" s="1"/>
  <c r="AA23" i="1" s="1"/>
  <c r="E18" i="10" s="1"/>
  <c r="X24" i="83"/>
  <c r="BD22" i="1" s="1"/>
  <c r="H20" i="83"/>
  <c r="E22" i="1" s="1"/>
  <c r="AC22" i="9"/>
  <c r="AC25" i="9" s="1"/>
  <c r="C20" i="83" s="1"/>
  <c r="AA22" i="1" s="1"/>
  <c r="AA22" i="9"/>
  <c r="AA25" i="9" s="1"/>
  <c r="C20" i="84" s="1"/>
  <c r="AA21" i="1" s="1"/>
  <c r="E16" i="10" s="1"/>
  <c r="D40" i="10"/>
  <c r="L50" i="1"/>
  <c r="F20" i="85"/>
  <c r="H20" i="85" s="1"/>
  <c r="E20" i="1" s="1"/>
  <c r="C20" i="1"/>
  <c r="Y22" i="9"/>
  <c r="Y25" i="9" s="1"/>
  <c r="C20" i="85" s="1"/>
  <c r="AA20" i="1" s="1"/>
  <c r="D15" i="10" s="1"/>
  <c r="H50" i="1"/>
  <c r="W21" i="9"/>
  <c r="W22" i="9"/>
  <c r="W25" i="9" s="1"/>
  <c r="C20" i="86" s="1"/>
  <c r="AA19" i="1" s="1"/>
  <c r="D14" i="10" s="1"/>
  <c r="F20" i="86"/>
  <c r="X24" i="86"/>
  <c r="BD19" i="1" s="1"/>
  <c r="H20" i="86"/>
  <c r="E19" i="1" s="1"/>
  <c r="C19" i="1"/>
  <c r="V21" i="9"/>
  <c r="U22" i="9" s="1"/>
  <c r="U25" i="9" s="1"/>
  <c r="C20" i="87" s="1"/>
  <c r="AA18" i="1" s="1"/>
  <c r="F20" i="87"/>
  <c r="H20" i="87" s="1"/>
  <c r="E18" i="1" s="1"/>
  <c r="C18" i="1"/>
  <c r="X24" i="87"/>
  <c r="BD18" i="1" s="1"/>
  <c r="AK50" i="1"/>
  <c r="S22" i="9"/>
  <c r="S25" i="9" s="1"/>
  <c r="C20" i="88" s="1"/>
  <c r="AA17" i="1" s="1"/>
  <c r="E12" i="10" s="1"/>
  <c r="D17" i="1"/>
  <c r="X24" i="88"/>
  <c r="BD17" i="1" s="1"/>
  <c r="H20" i="88"/>
  <c r="E17" i="1" s="1"/>
  <c r="R21" i="9"/>
  <c r="Q22" i="9" s="1"/>
  <c r="Q25" i="9" s="1"/>
  <c r="C20" i="89" s="1"/>
  <c r="AA16" i="1" s="1"/>
  <c r="E11" i="10" s="1"/>
  <c r="X24" i="90"/>
  <c r="BD15" i="1" s="1"/>
  <c r="H20" i="90"/>
  <c r="E15" i="1" s="1"/>
  <c r="O22" i="9"/>
  <c r="O25" i="9" s="1"/>
  <c r="C20" i="90" s="1"/>
  <c r="AA15" i="1" s="1"/>
  <c r="T48" i="1"/>
  <c r="H20" i="91"/>
  <c r="E14" i="1" s="1"/>
  <c r="M22" i="9"/>
  <c r="M25" i="9" s="1"/>
  <c r="C20" i="91" s="1"/>
  <c r="AA14" i="1" s="1"/>
  <c r="AS50" i="1"/>
  <c r="K22" i="9"/>
  <c r="K25" i="9" s="1"/>
  <c r="C20" i="92" s="1"/>
  <c r="AA13" i="1" s="1"/>
  <c r="E8" i="10" s="1"/>
  <c r="X24" i="92"/>
  <c r="BD13" i="1" s="1"/>
  <c r="H20" i="92"/>
  <c r="E13" i="1" s="1"/>
  <c r="I22" i="9"/>
  <c r="I25" i="9" s="1"/>
  <c r="C20" i="93" s="1"/>
  <c r="AA12" i="1" s="1"/>
  <c r="D7" i="10" s="1"/>
  <c r="H20" i="94"/>
  <c r="E11" i="1" s="1"/>
  <c r="G22" i="9"/>
  <c r="G25" i="9" s="1"/>
  <c r="C20" i="94" s="1"/>
  <c r="AA11" i="1" s="1"/>
  <c r="E6" i="10" s="1"/>
  <c r="D5" i="10"/>
  <c r="E5" i="10"/>
  <c r="X24" i="2"/>
  <c r="BD9" i="1" s="1"/>
  <c r="H20" i="2"/>
  <c r="E9" i="1" s="1"/>
  <c r="C21" i="9"/>
  <c r="C22" i="9" s="1"/>
  <c r="C25" i="9" s="1"/>
  <c r="C20" i="2" s="1"/>
  <c r="AA9" i="1" s="1"/>
  <c r="AO51" i="1"/>
  <c r="D34" i="1"/>
  <c r="H20" i="71"/>
  <c r="E34" i="1" s="1"/>
  <c r="H20" i="68"/>
  <c r="E37" i="1" s="1"/>
  <c r="F20" i="76"/>
  <c r="H20" i="76" s="1"/>
  <c r="E29" i="1" s="1"/>
  <c r="C29" i="1"/>
  <c r="H51" i="1"/>
  <c r="AK51" i="1"/>
  <c r="AO50" i="1"/>
  <c r="AS51" i="1"/>
  <c r="E33" i="10" l="1"/>
  <c r="D32" i="10"/>
  <c r="D31" i="10"/>
  <c r="E31" i="10"/>
  <c r="E30" i="10"/>
  <c r="D29" i="10"/>
  <c r="D28" i="10"/>
  <c r="D27" i="10"/>
  <c r="D26" i="10"/>
  <c r="E25" i="10"/>
  <c r="E24" i="10"/>
  <c r="AK22" i="9"/>
  <c r="AK25" i="9" s="1"/>
  <c r="C20" i="79" s="1"/>
  <c r="AA26" i="1" s="1"/>
  <c r="D21" i="10" s="1"/>
  <c r="E21" i="10"/>
  <c r="E20" i="10"/>
  <c r="D19" i="10"/>
  <c r="D18" i="10"/>
  <c r="E17" i="10"/>
  <c r="D17" i="10"/>
  <c r="D16" i="10"/>
  <c r="E15" i="10"/>
  <c r="E14" i="10"/>
  <c r="E13" i="10"/>
  <c r="D13" i="10"/>
  <c r="D12" i="10"/>
  <c r="D11" i="10"/>
  <c r="E10" i="10"/>
  <c r="D10" i="10"/>
  <c r="E9" i="10"/>
  <c r="D9" i="10"/>
  <c r="D8" i="10"/>
  <c r="E7" i="10"/>
  <c r="D6" i="10"/>
  <c r="D4" i="10"/>
  <c r="E4" i="10"/>
  <c r="D48" i="1"/>
  <c r="AW51" i="1"/>
  <c r="C53" i="1"/>
  <c r="C48" i="1"/>
  <c r="P52" i="1"/>
  <c r="AK52" i="1"/>
  <c r="B53" i="1"/>
  <c r="H52" i="1"/>
  <c r="H53" i="1"/>
  <c r="AS52" i="1"/>
  <c r="P53" i="1"/>
  <c r="AO53" i="1"/>
  <c r="L52" i="1"/>
  <c r="B48" i="1"/>
  <c r="AO52" i="1"/>
  <c r="AK53" i="1"/>
  <c r="AS53" i="1"/>
  <c r="L53" i="1"/>
  <c r="E36" i="10" l="1"/>
  <c r="D36" i="10"/>
  <c r="D37" i="10" l="1"/>
  <c r="D39" i="10" s="1"/>
  <c r="V48" i="1" s="1"/>
</calcChain>
</file>

<file path=xl/sharedStrings.xml><?xml version="1.0" encoding="utf-8"?>
<sst xmlns="http://schemas.openxmlformats.org/spreadsheetml/2006/main" count="3811" uniqueCount="334">
  <si>
    <t>Max</t>
  </si>
  <si>
    <t>Min</t>
  </si>
  <si>
    <t>Avg</t>
  </si>
  <si>
    <t>Date</t>
  </si>
  <si>
    <t>Total</t>
  </si>
  <si>
    <t>S</t>
  </si>
  <si>
    <t>SE</t>
  </si>
  <si>
    <t>N</t>
  </si>
  <si>
    <t>NE</t>
  </si>
  <si>
    <t>E</t>
  </si>
  <si>
    <t>SW</t>
  </si>
  <si>
    <t>W</t>
  </si>
  <si>
    <t>Remarks</t>
  </si>
  <si>
    <t>12-15Z</t>
  </si>
  <si>
    <t>00-03Z</t>
  </si>
  <si>
    <t>03-06Z</t>
  </si>
  <si>
    <t>06-09Z</t>
  </si>
  <si>
    <t>09-12Z</t>
  </si>
  <si>
    <t>15-18Z</t>
  </si>
  <si>
    <t>18-21Z</t>
  </si>
  <si>
    <t>C</t>
  </si>
  <si>
    <t>F</t>
  </si>
  <si>
    <t>Day 1</t>
  </si>
  <si>
    <t>Day 2</t>
  </si>
  <si>
    <t>Day 3</t>
  </si>
  <si>
    <t>Day 4</t>
  </si>
  <si>
    <t>Day 5</t>
  </si>
  <si>
    <t>Day 6</t>
  </si>
  <si>
    <t>Day 7</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</si>
  <si>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</si>
  <si>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</si>
  <si>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</si>
  <si>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</si>
  <si>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</si>
  <si>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</si>
  <si>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</si>
  <si>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</si>
  <si>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</si>
  <si>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</si>
  <si>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</si>
  <si>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</si>
  <si>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</si>
  <si>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</si>
  <si>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</si>
  <si>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</si>
  <si>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</si>
  <si>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</si>
  <si>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</si>
  <si>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</si>
  <si>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</si>
  <si>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</si>
  <si>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</si>
  <si>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</si>
  <si>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21-24Z</t>
  </si>
  <si>
    <t>X*u / X*v</t>
  </si>
  <si>
    <t>Arctan</t>
  </si>
  <si>
    <t>Sum u/Sum v</t>
  </si>
  <si>
    <t>Direction</t>
  </si>
  <si>
    <t>Magnitude</t>
  </si>
  <si>
    <t>sn/sg/ic</t>
  </si>
  <si>
    <t>fg/br</t>
  </si>
  <si>
    <t>bs</t>
  </si>
  <si>
    <t>Time</t>
  </si>
  <si>
    <t>Zulu</t>
  </si>
  <si>
    <t>Winds</t>
  </si>
  <si>
    <t>Dir</t>
  </si>
  <si>
    <t>Spd</t>
  </si>
  <si>
    <t>Temp</t>
  </si>
  <si>
    <t>hrs</t>
  </si>
  <si>
    <t>Avg Sky Cover</t>
  </si>
  <si>
    <t>Low- est CIG</t>
  </si>
  <si>
    <t>Alt</t>
  </si>
  <si>
    <t>(in)</t>
  </si>
  <si>
    <t>McMurdo Station Daily Observation Worksheet</t>
  </si>
  <si>
    <t>12 hr Max/Min</t>
  </si>
  <si>
    <t>Avg Temp</t>
  </si>
  <si>
    <t>Max Temp</t>
  </si>
  <si>
    <t>Min Temp</t>
  </si>
  <si>
    <t>Pcpn Total</t>
  </si>
  <si>
    <t>Min Wind Chill</t>
  </si>
  <si>
    <t>Pcpn Amt</t>
  </si>
  <si>
    <t>Max Wind</t>
  </si>
  <si>
    <t>Max Gust</t>
  </si>
  <si>
    <t>Note 3: To facilitate MS Excel, the order of entry for Max Wind and Max Gust is changed from conventional.  The order is: Spd, Dir, and Time.</t>
  </si>
  <si>
    <t>Daily Pres Diff</t>
  </si>
  <si>
    <t>Daily Temp Diff</t>
  </si>
  <si>
    <t>Total Obs Taken</t>
  </si>
  <si>
    <t>00-06L</t>
  </si>
  <si>
    <t>06-12L</t>
  </si>
  <si>
    <t>12-18L</t>
  </si>
  <si>
    <t>18-24L</t>
  </si>
  <si>
    <t>Altimeter</t>
  </si>
  <si>
    <t>Station:</t>
  </si>
  <si>
    <t>NZCM</t>
  </si>
  <si>
    <t>Month:</t>
  </si>
  <si>
    <t>Monthly Climatology / Page 1</t>
  </si>
  <si>
    <t>Monthly Climatology / Page 2</t>
  </si>
  <si>
    <t>WX and Duration</t>
  </si>
  <si>
    <t>Avg Wind</t>
  </si>
  <si>
    <t>Low-est CIG</t>
  </si>
  <si>
    <t>Total Hrs =or&lt; 1600:</t>
  </si>
  <si>
    <t>Total Days =or&lt; 1600:</t>
  </si>
  <si>
    <t>% Hrs =or&lt; 1600:</t>
  </si>
  <si>
    <t>% Days =or&lt; 1600:</t>
  </si>
  <si>
    <t>Total Hrs =or&lt; 4800:</t>
  </si>
  <si>
    <t>Total Days =or&lt; 4800:</t>
  </si>
  <si>
    <t>% Hrs =or&lt; 4800:</t>
  </si>
  <si>
    <t>% Days =or&lt; 4800:</t>
  </si>
  <si>
    <t>&lt;9999</t>
  </si>
  <si>
    <t>% Days &lt; 9999:</t>
  </si>
  <si>
    <t>% Hrs &lt; 9999:</t>
  </si>
  <si>
    <t>Total Days &lt; 9999:</t>
  </si>
  <si>
    <t>Total Hrs &lt; 9999:</t>
  </si>
  <si>
    <t>Total Days</t>
  </si>
  <si>
    <t>Total Hrs =or&lt; 500:</t>
  </si>
  <si>
    <t>Total Days =or&lt; 500:</t>
  </si>
  <si>
    <t>% Hrs =or&lt; 500:</t>
  </si>
  <si>
    <t>% Days =or&lt; 500:</t>
  </si>
  <si>
    <t>Total Hrs =or&lt; 1000:</t>
  </si>
  <si>
    <t>Total Days =or&lt; 1000:</t>
  </si>
  <si>
    <t>% Hrs =or&lt; 1000:</t>
  </si>
  <si>
    <t>% Days =or&lt; 1000:</t>
  </si>
  <si>
    <t>Total Hrs =or&lt; 3000:</t>
  </si>
  <si>
    <t>Total Days =or&lt; 3000:</t>
  </si>
  <si>
    <t>% Hrs =or&lt; 3000:</t>
  </si>
  <si>
    <t>% Days =or&lt; 3000:</t>
  </si>
  <si>
    <t>sn/sg/ic:</t>
  </si>
  <si>
    <t>fg/br:</t>
  </si>
  <si>
    <t>Total Hrs</t>
  </si>
  <si>
    <t>sin</t>
  </si>
  <si>
    <t>cos</t>
  </si>
  <si>
    <t>Monthly Statistics</t>
  </si>
  <si>
    <t>Max Wind (Note 3)</t>
  </si>
  <si>
    <t>Max Gust (Note 3)</t>
  </si>
  <si>
    <t>Wx and Duration (Note 2)</t>
  </si>
  <si>
    <t>Date: 01</t>
  </si>
  <si>
    <t>&lt; 1600</t>
  </si>
  <si>
    <t>&lt; 4800</t>
  </si>
  <si>
    <t>&lt; 9999</t>
  </si>
  <si>
    <t>&lt; 500</t>
  </si>
  <si>
    <t>&lt; 1000</t>
  </si>
  <si>
    <t>&lt; 3000</t>
  </si>
  <si>
    <t>Visibility (hrs)</t>
  </si>
  <si>
    <t>Temp (C)</t>
  </si>
  <si>
    <t>Ceiling (hrs)</t>
  </si>
  <si>
    <t>Altimeter (in)</t>
  </si>
  <si>
    <t>&lt;1600</t>
  </si>
  <si>
    <t>&lt;4800</t>
  </si>
  <si>
    <t>&lt;500</t>
  </si>
  <si>
    <t>&lt;1000</t>
  </si>
  <si>
    <t>&lt;3000</t>
  </si>
  <si>
    <t>Date: 02</t>
  </si>
  <si>
    <t>Date: 03</t>
  </si>
  <si>
    <t>Date: 04</t>
  </si>
  <si>
    <t>Date: 05</t>
  </si>
  <si>
    <t>Date: 06</t>
  </si>
  <si>
    <t>Date: 07</t>
  </si>
  <si>
    <t>Date: 08</t>
  </si>
  <si>
    <t>Date: 09</t>
  </si>
  <si>
    <t>Date: 10</t>
  </si>
  <si>
    <t>Date: 11</t>
  </si>
  <si>
    <t>Date: 12</t>
  </si>
  <si>
    <t>Date: 13</t>
  </si>
  <si>
    <t>Date: 14</t>
  </si>
  <si>
    <t>Date: 15</t>
  </si>
  <si>
    <t>Date: 16</t>
  </si>
  <si>
    <t>Date: 17</t>
  </si>
  <si>
    <t>Date: 18</t>
  </si>
  <si>
    <t>Date: 19</t>
  </si>
  <si>
    <t>Date: 20</t>
  </si>
  <si>
    <t>Date: 21</t>
  </si>
  <si>
    <t>Date: 22</t>
  </si>
  <si>
    <t>Date: 23</t>
  </si>
  <si>
    <t>Date: 24</t>
  </si>
  <si>
    <t>Date: 25</t>
  </si>
  <si>
    <t>Date: 26</t>
  </si>
  <si>
    <t>Date: 27</t>
  </si>
  <si>
    <t>Date: 28</t>
  </si>
  <si>
    <t>Date: 29</t>
  </si>
  <si>
    <t>Date: 30</t>
  </si>
  <si>
    <t>Date: 31</t>
  </si>
  <si>
    <t>Note 1: Color coding.  Green headings indicate blocks the Weather Observer must complete.  The remainder are calculated/ completed by MS Excel.</t>
  </si>
  <si>
    <t>NW</t>
  </si>
  <si>
    <t>Average</t>
  </si>
  <si>
    <t>bs:</t>
  </si>
  <si>
    <t>Station Press (mb)</t>
  </si>
  <si>
    <t>Press Tend</t>
  </si>
  <si>
    <t>SLP (mb)</t>
  </si>
  <si>
    <t>Note 2:   Duration should be fractions of an hour.</t>
  </si>
  <si>
    <t>Dew PT</t>
  </si>
  <si>
    <t>Dew Pt</t>
  </si>
  <si>
    <t>SLP</t>
  </si>
  <si>
    <t>(mb)</t>
  </si>
  <si>
    <t>6 hr Temp</t>
  </si>
  <si>
    <t>Sky Cover</t>
  </si>
  <si>
    <t>CLIMAT Message QC</t>
  </si>
  <si>
    <t>UTC DATE</t>
  </si>
  <si>
    <t>Station Pressure (mb)</t>
  </si>
  <si>
    <t>Temperature (C)</t>
  </si>
  <si>
    <t>DAILY AVG</t>
  </si>
  <si>
    <t>6hr Maximum Temperature</t>
  </si>
  <si>
    <t>DAILY HIGH</t>
  </si>
  <si>
    <t xml:space="preserve">6hr Minimuim Temperature </t>
  </si>
  <si>
    <t>DAILY LOW</t>
  </si>
  <si>
    <t>00UTC</t>
  </si>
  <si>
    <t>06UTC</t>
  </si>
  <si>
    <t>12UTC</t>
  </si>
  <si>
    <t>18UTC</t>
  </si>
  <si>
    <t>FILL IN</t>
  </si>
  <si>
    <t>Section 1 (111)</t>
  </si>
  <si>
    <t>Section 3 (333)</t>
  </si>
  <si>
    <t>Section 4 (444)</t>
  </si>
  <si>
    <t>Mean station presure</t>
  </si>
  <si>
    <t>Days with min temp below zero</t>
  </si>
  <si>
    <t>Highest daily mean temperature</t>
  </si>
  <si>
    <t>Days with max temp below zero</t>
  </si>
  <si>
    <t>on day</t>
  </si>
  <si>
    <t>Mean temperature</t>
  </si>
  <si>
    <t>Lowest daily mean temperature</t>
  </si>
  <si>
    <t>Highest temperature of month</t>
  </si>
  <si>
    <t>Days with precipitation</t>
  </si>
  <si>
    <t>*</t>
  </si>
  <si>
    <t>*now subtract that from # days in month</t>
  </si>
  <si>
    <t>Lowest temperature of month</t>
  </si>
  <si>
    <t>Group 8</t>
  </si>
  <si>
    <r>
      <t xml:space="preserve">Days with wind over 20 </t>
    </r>
    <r>
      <rPr>
        <b/>
        <sz val="10"/>
        <rFont val="Arial"/>
        <family val="2"/>
      </rPr>
      <t>m/s</t>
    </r>
  </si>
  <si>
    <r>
      <t xml:space="preserve">Days with wind over 40 </t>
    </r>
    <r>
      <rPr>
        <b/>
        <sz val="9"/>
        <rFont val="Arial"/>
        <family val="2"/>
      </rPr>
      <t>m/s</t>
    </r>
  </si>
  <si>
    <r>
      <t xml:space="preserve">Days with wind over 60 </t>
    </r>
    <r>
      <rPr>
        <b/>
        <sz val="10"/>
        <rFont val="Arial"/>
        <family val="2"/>
      </rPr>
      <t>m/s</t>
    </r>
  </si>
  <si>
    <t>Group 1</t>
  </si>
  <si>
    <t>Group 2</t>
  </si>
  <si>
    <t>Group 0</t>
  </si>
  <si>
    <r>
      <rPr>
        <b/>
        <sz val="10"/>
        <rFont val="Arial"/>
        <family val="2"/>
      </rPr>
      <t>Directions:</t>
    </r>
    <r>
      <rPr>
        <sz val="10"/>
        <rFont val="Arial"/>
        <family val="2"/>
      </rPr>
      <t xml:space="preserve"> Fill in the 18Z data from the first day of  next month's Climo workbook in the appropriate colored boxes above then use this section in conjunction with the CliRep SOP to QC the monthly CLIMAT message</t>
    </r>
  </si>
  <si>
    <t>Group 3</t>
  </si>
  <si>
    <t>Group 4</t>
  </si>
  <si>
    <t>Group 5</t>
  </si>
  <si>
    <t>*(value+50 in case of multiple occurrences)</t>
  </si>
  <si>
    <t>High (sust.)</t>
  </si>
  <si>
    <r>
      <t xml:space="preserve">6hr </t>
    </r>
    <r>
      <rPr>
        <b/>
        <sz val="10"/>
        <rFont val="Arial"/>
        <family val="2"/>
      </rPr>
      <t>Sustained</t>
    </r>
    <r>
      <rPr>
        <sz val="10"/>
        <rFont val="Arial"/>
        <family val="2"/>
      </rPr>
      <t xml:space="preserve"> Wind Max </t>
    </r>
    <r>
      <rPr>
        <b/>
        <sz val="10"/>
        <rFont val="Arial"/>
        <family val="2"/>
      </rPr>
      <t>(m/s)</t>
    </r>
  </si>
  <si>
    <t>Group 9</t>
  </si>
  <si>
    <t>Mean daily maximum</t>
  </si>
  <si>
    <t>Mean daily minimum</t>
  </si>
  <si>
    <t>Highest wind gust</t>
  </si>
  <si>
    <t>8008</t>
  </si>
  <si>
    <t>6016</t>
  </si>
  <si>
    <t>8002</t>
  </si>
  <si>
    <t>0002</t>
  </si>
  <si>
    <t>8012</t>
  </si>
  <si>
    <t>1014</t>
  </si>
  <si>
    <t>1003</t>
  </si>
  <si>
    <t>1002</t>
  </si>
  <si>
    <t>6002</t>
  </si>
  <si>
    <t>3003</t>
  </si>
  <si>
    <t>6009</t>
  </si>
  <si>
    <t>6003</t>
  </si>
  <si>
    <t>3001</t>
  </si>
  <si>
    <t>3005</t>
  </si>
  <si>
    <t>8006</t>
  </si>
  <si>
    <t>3018</t>
  </si>
  <si>
    <t>53013</t>
  </si>
  <si>
    <t>8009</t>
  </si>
  <si>
    <t>SN</t>
  </si>
  <si>
    <t>6024</t>
  </si>
  <si>
    <t>7025</t>
  </si>
  <si>
    <t>8010</t>
  </si>
  <si>
    <t>T</t>
  </si>
  <si>
    <t>5000</t>
  </si>
  <si>
    <t>BS</t>
  </si>
  <si>
    <t>3016</t>
  </si>
  <si>
    <t>3009</t>
  </si>
  <si>
    <t>SN-</t>
  </si>
  <si>
    <t>0003</t>
  </si>
  <si>
    <t>3031</t>
  </si>
  <si>
    <t>5001</t>
  </si>
  <si>
    <t>6018</t>
  </si>
  <si>
    <t>1020</t>
  </si>
  <si>
    <t>5009</t>
  </si>
  <si>
    <t>1028</t>
  </si>
  <si>
    <t>VRB</t>
  </si>
  <si>
    <t>7007</t>
  </si>
  <si>
    <t>0001</t>
  </si>
  <si>
    <t>3015</t>
  </si>
  <si>
    <t>0006</t>
  </si>
  <si>
    <t>6028</t>
  </si>
  <si>
    <t>8007</t>
  </si>
  <si>
    <t>3002</t>
  </si>
  <si>
    <t>1009</t>
  </si>
  <si>
    <t>BLSN</t>
  </si>
  <si>
    <t>8004</t>
  </si>
  <si>
    <t>5008</t>
  </si>
  <si>
    <t>3023</t>
  </si>
  <si>
    <t>0009</t>
  </si>
  <si>
    <t>1010</t>
  </si>
  <si>
    <t>0011</t>
  </si>
  <si>
    <t>8015</t>
  </si>
  <si>
    <t>6022</t>
  </si>
  <si>
    <t>5005</t>
  </si>
  <si>
    <t>2011</t>
  </si>
  <si>
    <t>6029</t>
  </si>
  <si>
    <t>6026</t>
  </si>
  <si>
    <t>7015</t>
  </si>
  <si>
    <t>8017</t>
  </si>
  <si>
    <t>8005</t>
  </si>
  <si>
    <t>BR</t>
  </si>
  <si>
    <t>3008</t>
  </si>
  <si>
    <t>8014</t>
  </si>
  <si>
    <t>8001</t>
  </si>
  <si>
    <t>5017</t>
  </si>
  <si>
    <t>3004</t>
  </si>
  <si>
    <t>1008</t>
  </si>
  <si>
    <t>3012</t>
  </si>
  <si>
    <t>0000</t>
  </si>
  <si>
    <t>sn-</t>
  </si>
  <si>
    <t>6011</t>
  </si>
  <si>
    <t>6006</t>
  </si>
  <si>
    <t>7002</t>
  </si>
  <si>
    <t>0031</t>
  </si>
  <si>
    <t>51007</t>
  </si>
  <si>
    <t>6004</t>
  </si>
  <si>
    <t>5002</t>
  </si>
  <si>
    <t>1001</t>
  </si>
  <si>
    <t>7004</t>
  </si>
  <si>
    <t>1007</t>
  </si>
  <si>
    <t>1011</t>
  </si>
  <si>
    <t>blsn</t>
  </si>
  <si>
    <t>3010</t>
  </si>
  <si>
    <t>5003</t>
  </si>
  <si>
    <t>3007</t>
  </si>
  <si>
    <t>0005</t>
  </si>
  <si>
    <t>1016</t>
  </si>
  <si>
    <t>1004</t>
  </si>
  <si>
    <t>3006</t>
  </si>
  <si>
    <t>0007</t>
  </si>
  <si>
    <t>3011</t>
  </si>
  <si>
    <t>5004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</si>
</sst>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Red]0.00"/>
    <numFmt numFmtId="166" formatCode="0.0;[Red]0.0"/>
    <numFmt numFmtId="167" formatCode="0;[Red]0"/>
    <numFmt numFmtId="168" formatCode="0.000"/>
    <numFmt numFmtId="169" formatCode="0.0%"/>
  </numFmts>
  <fonts count="19" x14ac:knownFonts="1">
    <font>
      <sz val="10"/>
      <name val="Arial"/>
    </font>
    <font>
      <sz val="10"/>
      <name val="Arial"/>
      <family val="2"/>
    </font>
    <font>
      <sz val="10"/>
      <color indexed="8"/>
      <name val="Arial"/>
      <family val="2"/>
    </font>
    <font>
      <sz val="16"/>
      <name val="Arial"/>
      <family val="2"/>
    </font>
    <font>
      <b/>
      <sz val="10"/>
      <name val="Arial"/>
      <family val="2"/>
    </font>
    <font>
      <sz val="10"/>
      <color indexed="10"/>
      <name val="Arial"/>
      <family val="2"/>
    </font>
    <font>
      <b/>
      <sz val="11"/>
      <name val="Arial"/>
      <family val="2"/>
    </font>
    <font>
      <sz val="8"/>
      <name val="Arial"/>
      <family val="2"/>
    </font>
    <font>
      <sz val="10"/>
      <name val="Arial"/>
      <family val="2"/>
    </font>
    <font>
      <sz val="9"/>
      <name val="Arial"/>
      <family val="2"/>
    </font>
    <font>
      <u/>
      <sz val="10"/>
      <name val="Arial"/>
      <family val="2"/>
    </font>
    <font>
      <sz val="10"/>
      <name val="Arial"/>
      <family val="2"/>
    </font>
    <font>
      <b/>
      <sz val="14"/>
      <name val="Arial"/>
      <family val="2"/>
    </font>
    <font>
      <b/>
      <sz val="16"/>
      <name val="Arial"/>
      <family val="2"/>
    </font>
    <font>
      <sz val="9"/>
      <color indexed="8"/>
      <name val="Arial"/>
      <family val="2"/>
    </font>
    <font>
      <b/>
      <u/>
      <sz val="10"/>
      <name val="Arial"/>
      <family val="2"/>
    </font>
    <font>
      <sz val="9"/>
      <color theme="0"/>
      <name val="Arial"/>
      <family val="2"/>
    </font>
    <font>
      <b/>
      <u/>
      <sz val="9"/>
      <color indexed="8"/>
      <name val="Arial"/>
      <family val="2"/>
    </font>
    <font>
      <b/>
      <sz val="9"/>
      <name val="Arial"/>
      <family val="2"/>
    </font>
  </fonts>
  <fills count="27">
    <fill>
      <patternFill patternType="none"/>
    </fill>
    <fill>
      <patternFill patternType="gray125"/>
    </fill>
    <fill>
      <patternFill patternType="solid">
        <fgColor indexed="12"/>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10"/>
        <bgColor indexed="64"/>
      </patternFill>
    </fill>
    <fill>
      <patternFill patternType="solid">
        <fgColor indexed="13"/>
        <bgColor indexed="64"/>
      </patternFill>
    </fill>
    <fill>
      <patternFill patternType="solid">
        <fgColor indexed="15"/>
        <bgColor indexed="64"/>
      </patternFill>
    </fill>
    <fill>
      <patternFill patternType="solid">
        <fgColor indexed="46"/>
        <bgColor indexed="64"/>
      </patternFill>
    </fill>
    <fill>
      <patternFill patternType="solid">
        <fgColor indexed="8"/>
        <bgColor indexed="64"/>
      </patternFill>
    </fill>
    <fill>
      <patternFill patternType="solid">
        <fgColor indexed="43"/>
        <bgColor indexed="64"/>
      </patternFill>
    </fill>
    <fill>
      <patternFill patternType="solid">
        <fgColor indexed="41"/>
        <bgColor indexed="64"/>
      </patternFill>
    </fill>
    <fill>
      <patternFill patternType="solid">
        <fgColor rgb="FFCCFFCC"/>
        <bgColor indexed="64"/>
      </patternFill>
    </fill>
    <fill>
      <patternFill patternType="solid">
        <fgColor rgb="FFFFCC99"/>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rgb="FFFF7C80"/>
        <bgColor indexed="64"/>
      </patternFill>
    </fill>
    <fill>
      <patternFill patternType="solid">
        <fgColor rgb="FFFFC000"/>
        <bgColor indexed="64"/>
      </patternFill>
    </fill>
    <fill>
      <patternFill patternType="solid">
        <fgColor theme="8" tint="0.59999389629810485"/>
        <bgColor indexed="64"/>
      </patternFill>
    </fill>
    <fill>
      <patternFill patternType="solid">
        <fgColor rgb="FFB4C6E7"/>
        <bgColor indexed="64"/>
      </patternFill>
    </fill>
    <fill>
      <patternFill patternType="solid">
        <fgColor rgb="FFC0C0C0"/>
        <bgColor indexed="64"/>
      </patternFill>
    </fill>
    <fill>
      <patternFill patternType="solid">
        <fgColor rgb="FFCC99FF"/>
        <bgColor indexed="64"/>
      </patternFill>
    </fill>
    <fill>
      <patternFill patternType="solid">
        <fgColor rgb="FF92D050"/>
        <bgColor indexed="64"/>
      </patternFill>
    </fill>
  </fills>
  <borders count="151">
    <border>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thin">
        <color indexed="64"/>
      </top>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medium">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right/>
      <top/>
      <bottom style="thin">
        <color indexed="64"/>
      </bottom>
      <diagonal/>
    </border>
    <border>
      <left style="hair">
        <color indexed="64"/>
      </left>
      <right/>
      <top/>
      <bottom/>
      <diagonal/>
    </border>
    <border>
      <left/>
      <right style="hair">
        <color indexed="64"/>
      </right>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medium">
        <color theme="0"/>
      </left>
      <right/>
      <top style="medium">
        <color indexed="64"/>
      </top>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right style="medium">
        <color theme="0"/>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hair">
        <color theme="0"/>
      </left>
      <right style="hair">
        <color theme="0"/>
      </right>
      <top style="hair">
        <color theme="0"/>
      </top>
      <bottom style="hair">
        <color theme="0"/>
      </bottom>
      <diagonal/>
    </border>
    <border>
      <left style="medium">
        <color theme="0"/>
      </left>
      <right/>
      <top/>
      <bottom/>
      <diagonal/>
    </border>
    <border>
      <left/>
      <right style="medium">
        <color theme="0"/>
      </right>
      <top/>
      <bottom/>
      <diagonal/>
    </border>
    <border>
      <left/>
      <right style="medium">
        <color theme="0"/>
      </right>
      <top style="medium">
        <color theme="0"/>
      </top>
      <bottom style="medium">
        <color theme="0"/>
      </bottom>
      <diagonal/>
    </border>
    <border>
      <left style="hair">
        <color theme="0"/>
      </left>
      <right style="hair">
        <color theme="0"/>
      </right>
      <top style="hair">
        <color theme="0"/>
      </top>
      <bottom/>
      <diagonal/>
    </border>
    <border>
      <left style="hair">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rgb="FFFF7C80"/>
      </left>
      <right style="thin">
        <color rgb="FFFF7C80"/>
      </right>
      <top style="thin">
        <color rgb="FFFF7C80"/>
      </top>
      <bottom style="thin">
        <color rgb="FFFF7C80"/>
      </bottom>
      <diagonal/>
    </border>
    <border>
      <left style="thin">
        <color rgb="FFCC99FF"/>
      </left>
      <right style="thin">
        <color rgb="FFCC99FF"/>
      </right>
      <top style="thin">
        <color rgb="FFCC99FF"/>
      </top>
      <bottom style="thin">
        <color rgb="FFCC99FF"/>
      </bottom>
      <diagonal/>
    </border>
    <border>
      <left/>
      <right/>
      <top style="thin">
        <color theme="0"/>
      </top>
      <bottom style="thin">
        <color theme="0"/>
      </bottom>
      <diagonal/>
    </border>
    <border>
      <left style="thin">
        <color rgb="FFCC99FF"/>
      </left>
      <right style="thin">
        <color rgb="FFCC99FF"/>
      </right>
      <top style="thin">
        <color rgb="FFCC99FF"/>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diagonal/>
    </border>
    <border>
      <left style="medium">
        <color indexed="64"/>
      </left>
      <right style="thin">
        <color rgb="FFFF7C80"/>
      </right>
      <top style="thin">
        <color rgb="FFFF7C80"/>
      </top>
      <bottom style="thin">
        <color rgb="FFFF7C80"/>
      </bottom>
      <diagonal/>
    </border>
    <border>
      <left style="thick">
        <color rgb="FFFF7C80"/>
      </left>
      <right style="thick">
        <color rgb="FFFF7C80"/>
      </right>
      <top style="thick">
        <color rgb="FFFF7C80"/>
      </top>
      <bottom style="thick">
        <color rgb="FFFF7C80"/>
      </bottom>
      <diagonal/>
    </border>
    <border>
      <left style="medium">
        <color indexed="64"/>
      </left>
      <right style="thin">
        <color theme="0"/>
      </right>
      <top/>
      <bottom/>
      <diagonal/>
    </border>
    <border>
      <left style="medium">
        <color indexed="64"/>
      </left>
      <right style="thick">
        <color rgb="FF92D050"/>
      </right>
      <top style="thick">
        <color rgb="FF92D050"/>
      </top>
      <bottom style="thick">
        <color rgb="FF92D050"/>
      </bottom>
      <diagonal/>
    </border>
    <border>
      <left style="thick">
        <color rgb="FF92D050"/>
      </left>
      <right style="thick">
        <color rgb="FF92D050"/>
      </right>
      <top style="thick">
        <color rgb="FF92D050"/>
      </top>
      <bottom style="thick">
        <color rgb="FF92D050"/>
      </bottom>
      <diagonal/>
    </border>
    <border>
      <left style="thick">
        <color theme="8" tint="0.59999389629810485"/>
      </left>
      <right style="thick">
        <color theme="8" tint="0.59999389629810485"/>
      </right>
      <top style="thick">
        <color theme="8" tint="0.59999389629810485"/>
      </top>
      <bottom style="thick">
        <color theme="8" tint="0.59999389629810485"/>
      </bottom>
      <diagonal/>
    </border>
    <border>
      <left style="medium">
        <color indexed="64"/>
      </left>
      <right style="thick">
        <color theme="8" tint="0.59999389629810485"/>
      </right>
      <top style="thick">
        <color theme="8" tint="0.59999389629810485"/>
      </top>
      <bottom style="thick">
        <color theme="8" tint="0.59999389629810485"/>
      </bottom>
      <diagonal/>
    </border>
    <border>
      <left style="medium">
        <color indexed="64"/>
      </left>
      <right/>
      <top/>
      <bottom style="thin">
        <color theme="0"/>
      </bottom>
      <diagonal/>
    </border>
    <border>
      <left style="medium">
        <color indexed="64"/>
      </left>
      <right style="thin">
        <color rgb="FFCC99FF"/>
      </right>
      <top style="thin">
        <color rgb="FFCC99FF"/>
      </top>
      <bottom style="thin">
        <color rgb="FFCC99FF"/>
      </bottom>
      <diagonal/>
    </border>
    <border>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right style="medium">
        <color indexed="64"/>
      </right>
      <top style="thin">
        <color theme="0"/>
      </top>
      <bottom style="medium">
        <color indexed="64"/>
      </bottom>
      <diagonal/>
    </border>
    <border>
      <left style="thick">
        <color theme="0"/>
      </left>
      <right style="thick">
        <color theme="0"/>
      </right>
      <top style="thick">
        <color theme="0"/>
      </top>
      <bottom style="thick">
        <color theme="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 fillId="0" borderId="0"/>
  </cellStyleXfs>
  <cellXfs count="851">
    <xf numFmtId="0" fontId="0" fillId="0" borderId="0" xfId="0"/>
    <xf numFmtId="0" fontId="0" fillId="0" borderId="0" xfId="0" applyAlignment="1">
      <alignment horizontal="right"/>
    </xf>
    <xf numFmtId="0" fontId="0" fillId="0" borderId="0" xfId="0" applyFill="1"/>
    <xf numFmtId="2" fontId="0" fillId="0" borderId="0" xfId="0" applyNumberFormat="1"/>
    <xf numFmtId="1" fontId="0" fillId="0" borderId="0" xfId="0" applyNumberFormat="1" applyAlignment="1">
      <alignment horizontal="right"/>
    </xf>
    <xf numFmtId="164" fontId="0" fillId="0" borderId="0" xfId="0" applyNumberFormat="1"/>
    <xf numFmtId="0" fontId="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2" borderId="0" xfId="0" applyFill="1"/>
    <xf numFmtId="0" fontId="0" fillId="2" borderId="4" xfId="0" applyFill="1" applyBorder="1"/>
    <xf numFmtId="0" fontId="0" fillId="2" borderId="1" xfId="0" applyFill="1" applyBorder="1"/>
    <xf numFmtId="0" fontId="6" fillId="0" borderId="0" xfId="0" applyFont="1"/>
    <xf numFmtId="0" fontId="0" fillId="3" borderId="4" xfId="0" applyFill="1" applyBorder="1"/>
    <xf numFmtId="0" fontId="0" fillId="3" borderId="6" xfId="0" applyFill="1" applyBorder="1"/>
    <xf numFmtId="0" fontId="0" fillId="0" borderId="0" xfId="0" applyBorder="1"/>
    <xf numFmtId="0" fontId="0" fillId="0" borderId="0" xfId="0" applyFill="1" applyBorder="1"/>
    <xf numFmtId="20" fontId="7" fillId="3" borderId="7" xfId="0" applyNumberFormat="1" applyFont="1"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4" borderId="7" xfId="0" applyFill="1" applyBorder="1" applyAlignment="1">
      <alignment horizontal="center"/>
    </xf>
    <xf numFmtId="0" fontId="9" fillId="4" borderId="7" xfId="0" applyFont="1" applyFill="1" applyBorder="1" applyAlignment="1">
      <alignment horizontal="center"/>
    </xf>
    <xf numFmtId="0" fontId="0" fillId="3" borderId="8" xfId="0" applyFill="1" applyBorder="1" applyAlignment="1">
      <alignment horizontal="center"/>
    </xf>
    <xf numFmtId="0" fontId="0" fillId="3" borderId="7" xfId="0" applyFill="1" applyBorder="1" applyAlignment="1">
      <alignment horizontal="center"/>
    </xf>
    <xf numFmtId="20" fontId="0" fillId="3" borderId="8" xfId="0" applyNumberFormat="1" applyFill="1" applyBorder="1" applyAlignment="1">
      <alignment horizontal="center"/>
    </xf>
    <xf numFmtId="20" fontId="0" fillId="3" borderId="7" xfId="0" applyNumberFormat="1" applyFill="1" applyBorder="1" applyAlignment="1">
      <alignment horizontal="center"/>
    </xf>
    <xf numFmtId="0" fontId="0" fillId="0" borderId="10" xfId="0" applyBorder="1"/>
    <xf numFmtId="0" fontId="0" fillId="5" borderId="11" xfId="0" applyFill="1" applyBorder="1" applyAlignment="1">
      <alignment horizontal="center"/>
    </xf>
    <xf numFmtId="0" fontId="0" fillId="5" borderId="12" xfId="0" applyFill="1" applyBorder="1" applyAlignment="1">
      <alignment horizontal="center"/>
    </xf>
    <xf numFmtId="0" fontId="0" fillId="6" borderId="13" xfId="0" applyFill="1" applyBorder="1"/>
    <xf numFmtId="0" fontId="0" fillId="6" borderId="10" xfId="0" applyFill="1" applyBorder="1"/>
    <xf numFmtId="0" fontId="0" fillId="6" borderId="14" xfId="0" applyFill="1" applyBorder="1"/>
    <xf numFmtId="0" fontId="0" fillId="6" borderId="0" xfId="0" applyFill="1" applyBorder="1"/>
    <xf numFmtId="18" fontId="0" fillId="6" borderId="0" xfId="0" applyNumberFormat="1" applyFill="1" applyBorder="1"/>
    <xf numFmtId="0" fontId="2" fillId="6" borderId="14" xfId="0" applyFont="1" applyFill="1" applyBorder="1"/>
    <xf numFmtId="0" fontId="5" fillId="6" borderId="14" xfId="0" applyFont="1" applyFill="1" applyBorder="1"/>
    <xf numFmtId="0" fontId="0" fillId="6" borderId="15" xfId="0" applyFill="1" applyBorder="1"/>
    <xf numFmtId="0" fontId="5" fillId="6" borderId="0" xfId="0" applyFont="1" applyFill="1" applyBorder="1"/>
    <xf numFmtId="0" fontId="5" fillId="6" borderId="0" xfId="0" applyFont="1" applyFill="1" applyBorder="1" applyAlignment="1">
      <alignment horizontal="center"/>
    </xf>
    <xf numFmtId="0" fontId="0" fillId="6" borderId="16" xfId="0" applyFill="1" applyBorder="1"/>
    <xf numFmtId="0" fontId="0" fillId="3" borderId="17" xfId="0" applyFill="1" applyBorder="1" applyAlignment="1">
      <alignment horizontal="center"/>
    </xf>
    <xf numFmtId="2" fontId="0" fillId="0" borderId="18" xfId="0" applyNumberFormat="1" applyFill="1" applyBorder="1"/>
    <xf numFmtId="1" fontId="0" fillId="0" borderId="18" xfId="0" applyNumberFormat="1" applyFill="1" applyBorder="1"/>
    <xf numFmtId="2" fontId="0" fillId="3" borderId="7" xfId="0" applyNumberFormat="1" applyFill="1" applyBorder="1" applyAlignment="1">
      <alignment horizontal="center"/>
    </xf>
    <xf numFmtId="1" fontId="2" fillId="0" borderId="18" xfId="0" applyNumberFormat="1" applyFont="1" applyFill="1" applyBorder="1"/>
    <xf numFmtId="1" fontId="0" fillId="0" borderId="19" xfId="0" applyNumberFormat="1" applyFill="1" applyBorder="1"/>
    <xf numFmtId="0" fontId="0" fillId="0" borderId="20" xfId="0" applyFill="1" applyBorder="1"/>
    <xf numFmtId="0" fontId="0" fillId="0" borderId="21" xfId="0" applyFill="1" applyBorder="1"/>
    <xf numFmtId="0" fontId="2" fillId="0" borderId="21" xfId="0" applyFont="1" applyFill="1" applyBorder="1"/>
    <xf numFmtId="0" fontId="0" fillId="0" borderId="22" xfId="0" applyFill="1" applyBorder="1"/>
    <xf numFmtId="0" fontId="0" fillId="0" borderId="20" xfId="0" applyBorder="1"/>
    <xf numFmtId="0" fontId="0" fillId="0" borderId="21" xfId="0" applyBorder="1"/>
    <xf numFmtId="0" fontId="0" fillId="0" borderId="22" xfId="0" applyBorder="1"/>
    <xf numFmtId="0" fontId="0" fillId="7" borderId="0" xfId="0" applyFill="1"/>
    <xf numFmtId="0" fontId="0" fillId="6" borderId="0" xfId="0" applyFill="1" applyBorder="1" applyAlignment="1">
      <alignment horizontal="center"/>
    </xf>
    <xf numFmtId="2" fontId="0" fillId="6" borderId="18" xfId="0" applyNumberFormat="1" applyFill="1" applyBorder="1"/>
    <xf numFmtId="164" fontId="0" fillId="0" borderId="23" xfId="0" applyNumberFormat="1" applyFill="1" applyBorder="1"/>
    <xf numFmtId="1" fontId="0" fillId="0" borderId="24" xfId="0" applyNumberFormat="1" applyFill="1" applyBorder="1"/>
    <xf numFmtId="0" fontId="2" fillId="6" borderId="9" xfId="0" applyFont="1" applyFill="1" applyBorder="1"/>
    <xf numFmtId="0" fontId="2" fillId="0" borderId="7" xfId="0" applyFont="1" applyBorder="1"/>
    <xf numFmtId="0" fontId="2" fillId="6" borderId="7" xfId="0" applyFont="1" applyFill="1" applyBorder="1"/>
    <xf numFmtId="0" fontId="0" fillId="3" borderId="25" xfId="0" applyFill="1" applyBorder="1"/>
    <xf numFmtId="1" fontId="0" fillId="6" borderId="0" xfId="0" applyNumberFormat="1" applyFill="1" applyBorder="1"/>
    <xf numFmtId="1" fontId="0" fillId="3" borderId="7" xfId="0" applyNumberFormat="1" applyFill="1" applyBorder="1" applyAlignment="1">
      <alignment horizontal="center"/>
    </xf>
    <xf numFmtId="1" fontId="0" fillId="0" borderId="26" xfId="0" applyNumberFormat="1" applyFill="1" applyBorder="1"/>
    <xf numFmtId="1" fontId="0" fillId="0" borderId="27" xfId="0" applyNumberFormat="1" applyFill="1" applyBorder="1"/>
    <xf numFmtId="2" fontId="0" fillId="6" borderId="0" xfId="0" applyNumberFormat="1" applyFill="1" applyBorder="1"/>
    <xf numFmtId="0" fontId="10" fillId="6" borderId="14" xfId="0" applyFont="1" applyFill="1" applyBorder="1"/>
    <xf numFmtId="0" fontId="10" fillId="6" borderId="0" xfId="0" applyFont="1" applyFill="1" applyBorder="1"/>
    <xf numFmtId="0" fontId="0" fillId="6" borderId="28" xfId="0" applyFill="1" applyBorder="1"/>
    <xf numFmtId="0" fontId="0" fillId="6" borderId="16" xfId="0" applyFill="1" applyBorder="1" applyAlignment="1">
      <alignment horizontal="center" vertical="center"/>
    </xf>
    <xf numFmtId="20" fontId="0" fillId="6" borderId="16" xfId="0" applyNumberFormat="1" applyFill="1" applyBorder="1" applyAlignment="1">
      <alignment horizontal="center"/>
    </xf>
    <xf numFmtId="0" fontId="0" fillId="6" borderId="29" xfId="0" applyFill="1" applyBorder="1"/>
    <xf numFmtId="0" fontId="3" fillId="6" borderId="0" xfId="0" applyFont="1" applyFill="1" applyBorder="1" applyAlignment="1">
      <alignment horizontal="center" vertical="center"/>
    </xf>
    <xf numFmtId="166" fontId="3" fillId="6" borderId="0" xfId="0" applyNumberFormat="1" applyFont="1" applyFill="1" applyBorder="1" applyAlignment="1">
      <alignment horizontal="center" vertical="center"/>
    </xf>
    <xf numFmtId="166" fontId="0" fillId="6" borderId="10" xfId="0" applyNumberFormat="1" applyFill="1" applyBorder="1" applyAlignment="1">
      <alignment horizontal="right"/>
    </xf>
    <xf numFmtId="49" fontId="0" fillId="6" borderId="10" xfId="0" applyNumberFormat="1" applyFill="1" applyBorder="1" applyAlignment="1">
      <alignment horizontal="right"/>
    </xf>
    <xf numFmtId="0" fontId="0" fillId="6" borderId="10" xfId="0" applyFill="1" applyBorder="1" applyAlignment="1">
      <alignment horizontal="right"/>
    </xf>
    <xf numFmtId="0" fontId="0" fillId="6" borderId="30" xfId="0" applyFill="1" applyBorder="1"/>
    <xf numFmtId="166" fontId="0" fillId="6" borderId="0" xfId="0" applyNumberFormat="1" applyFill="1" applyBorder="1" applyAlignment="1">
      <alignment horizontal="right"/>
    </xf>
    <xf numFmtId="49" fontId="0" fillId="6" borderId="0" xfId="0" applyNumberFormat="1" applyFill="1" applyBorder="1" applyAlignment="1">
      <alignment horizontal="right"/>
    </xf>
    <xf numFmtId="0" fontId="0" fillId="6" borderId="0" xfId="0" applyFill="1" applyBorder="1" applyAlignment="1">
      <alignment horizontal="right"/>
    </xf>
    <xf numFmtId="0" fontId="0" fillId="6" borderId="14" xfId="0" applyFill="1" applyBorder="1" applyAlignment="1">
      <alignment horizontal="center"/>
    </xf>
    <xf numFmtId="0" fontId="11" fillId="5" borderId="11" xfId="0" applyFont="1" applyFill="1" applyBorder="1"/>
    <xf numFmtId="0" fontId="0" fillId="4" borderId="7" xfId="0" applyFill="1" applyBorder="1"/>
    <xf numFmtId="2" fontId="7" fillId="4" borderId="7" xfId="0" applyNumberFormat="1" applyFont="1" applyFill="1" applyBorder="1" applyAlignment="1">
      <alignment horizontal="center"/>
    </xf>
    <xf numFmtId="2" fontId="11" fillId="4" borderId="7" xfId="0" applyNumberFormat="1" applyFont="1" applyFill="1" applyBorder="1" applyAlignment="1">
      <alignment horizontal="center"/>
    </xf>
    <xf numFmtId="2" fontId="0" fillId="4" borderId="7" xfId="0" applyNumberFormat="1" applyFill="1" applyBorder="1" applyAlignment="1">
      <alignment horizontal="center"/>
    </xf>
    <xf numFmtId="0" fontId="0" fillId="0" borderId="11" xfId="0" applyFill="1" applyBorder="1" applyAlignment="1">
      <alignment horizontal="center"/>
    </xf>
    <xf numFmtId="1" fontId="0" fillId="6" borderId="10" xfId="0" applyNumberFormat="1" applyFill="1" applyBorder="1" applyAlignment="1">
      <alignment horizontal="right"/>
    </xf>
    <xf numFmtId="2" fontId="0" fillId="6" borderId="10" xfId="0" applyNumberFormat="1" applyFill="1" applyBorder="1"/>
    <xf numFmtId="164" fontId="0" fillId="6" borderId="10" xfId="0" applyNumberFormat="1" applyFill="1" applyBorder="1"/>
    <xf numFmtId="1" fontId="0" fillId="6" borderId="0" xfId="0" applyNumberFormat="1" applyFill="1" applyBorder="1" applyAlignment="1">
      <alignment horizontal="right"/>
    </xf>
    <xf numFmtId="164" fontId="0" fillId="6" borderId="0" xfId="0" applyNumberFormat="1" applyFill="1" applyBorder="1"/>
    <xf numFmtId="0" fontId="0" fillId="6" borderId="14" xfId="0" applyFill="1" applyBorder="1" applyAlignment="1">
      <alignment horizontal="center" wrapText="1"/>
    </xf>
    <xf numFmtId="0" fontId="0" fillId="4" borderId="31" xfId="0" applyFill="1" applyBorder="1"/>
    <xf numFmtId="166" fontId="11" fillId="3" borderId="7" xfId="0" applyNumberFormat="1" applyFont="1" applyFill="1" applyBorder="1" applyAlignment="1">
      <alignment horizontal="right"/>
    </xf>
    <xf numFmtId="2" fontId="7" fillId="3" borderId="7" xfId="0" applyNumberFormat="1" applyFont="1" applyFill="1" applyBorder="1" applyAlignment="1">
      <alignment horizontal="center"/>
    </xf>
    <xf numFmtId="2" fontId="11" fillId="3" borderId="7" xfId="0" applyNumberFormat="1" applyFont="1" applyFill="1" applyBorder="1" applyAlignment="1">
      <alignment horizontal="center"/>
    </xf>
    <xf numFmtId="166" fontId="5" fillId="6" borderId="0" xfId="0" applyNumberFormat="1" applyFont="1" applyFill="1" applyBorder="1" applyAlignment="1">
      <alignment horizontal="right"/>
    </xf>
    <xf numFmtId="0" fontId="0" fillId="0" borderId="32" xfId="0" applyFill="1" applyBorder="1" applyAlignment="1">
      <alignment horizontal="center"/>
    </xf>
    <xf numFmtId="167" fontId="0" fillId="6" borderId="10" xfId="0" applyNumberFormat="1" applyFill="1" applyBorder="1" applyAlignment="1">
      <alignment horizontal="right"/>
    </xf>
    <xf numFmtId="167" fontId="0" fillId="6" borderId="0" xfId="0" applyNumberFormat="1" applyFill="1" applyBorder="1" applyAlignment="1">
      <alignment horizontal="right"/>
    </xf>
    <xf numFmtId="0" fontId="0" fillId="3" borderId="11" xfId="0" applyFill="1" applyBorder="1" applyAlignment="1">
      <alignment horizontal="center"/>
    </xf>
    <xf numFmtId="0" fontId="5" fillId="6" borderId="0" xfId="0" applyFont="1" applyFill="1" applyBorder="1" applyAlignment="1">
      <alignment horizontal="right"/>
    </xf>
    <xf numFmtId="166" fontId="0" fillId="6" borderId="16" xfId="0" applyNumberFormat="1" applyFill="1" applyBorder="1" applyAlignment="1">
      <alignment horizontal="right"/>
    </xf>
    <xf numFmtId="166" fontId="5" fillId="6" borderId="16" xfId="0" applyNumberFormat="1" applyFont="1" applyFill="1" applyBorder="1" applyAlignment="1">
      <alignment horizontal="right"/>
    </xf>
    <xf numFmtId="0" fontId="0" fillId="6" borderId="16" xfId="0" applyFill="1" applyBorder="1" applyAlignment="1">
      <alignment horizontal="right"/>
    </xf>
    <xf numFmtId="1" fontId="0" fillId="6" borderId="10" xfId="0" applyNumberFormat="1" applyFill="1" applyBorder="1" applyAlignment="1">
      <alignment horizontal="center"/>
    </xf>
    <xf numFmtId="1" fontId="0" fillId="6" borderId="10" xfId="0" applyNumberFormat="1" applyFill="1" applyBorder="1"/>
    <xf numFmtId="2" fontId="0" fillId="6" borderId="0" xfId="0" applyNumberFormat="1" applyFill="1" applyBorder="1" applyAlignment="1">
      <alignment horizontal="right"/>
    </xf>
    <xf numFmtId="1" fontId="0" fillId="6" borderId="16" xfId="0" applyNumberFormat="1" applyFill="1" applyBorder="1" applyAlignment="1">
      <alignment horizontal="right"/>
    </xf>
    <xf numFmtId="1" fontId="5" fillId="6" borderId="16" xfId="1" applyNumberFormat="1" applyFont="1" applyFill="1" applyBorder="1" applyAlignment="1">
      <alignment horizontal="right"/>
    </xf>
    <xf numFmtId="0" fontId="5" fillId="6" borderId="16" xfId="0" applyFont="1" applyFill="1" applyBorder="1" applyAlignment="1">
      <alignment horizontal="right"/>
    </xf>
    <xf numFmtId="2" fontId="0" fillId="6" borderId="16" xfId="0" applyNumberFormat="1" applyFill="1" applyBorder="1"/>
    <xf numFmtId="164" fontId="0" fillId="6" borderId="16" xfId="0" applyNumberFormat="1" applyFill="1" applyBorder="1"/>
    <xf numFmtId="1" fontId="0" fillId="0" borderId="10" xfId="0" applyNumberFormat="1" applyBorder="1" applyAlignment="1">
      <alignment horizontal="right"/>
    </xf>
    <xf numFmtId="164" fontId="0" fillId="6" borderId="18" xfId="0" applyNumberFormat="1" applyFill="1" applyBorder="1"/>
    <xf numFmtId="0" fontId="0" fillId="6" borderId="0" xfId="0" applyFill="1" applyBorder="1" applyAlignment="1">
      <alignment horizontal="center" wrapText="1"/>
    </xf>
    <xf numFmtId="0" fontId="4" fillId="6" borderId="0" xfId="0" applyFont="1" applyFill="1" applyBorder="1" applyAlignment="1">
      <alignment horizontal="left"/>
    </xf>
    <xf numFmtId="49" fontId="4" fillId="6" borderId="0" xfId="0" applyNumberFormat="1" applyFont="1" applyFill="1" applyBorder="1" applyAlignment="1">
      <alignment horizontal="left"/>
    </xf>
    <xf numFmtId="0" fontId="0" fillId="6" borderId="0" xfId="0" applyFill="1"/>
    <xf numFmtId="0" fontId="0" fillId="6" borderId="0" xfId="0" applyFill="1" applyAlignment="1">
      <alignment horizontal="right"/>
    </xf>
    <xf numFmtId="0" fontId="0" fillId="0" borderId="28" xfId="0" applyBorder="1"/>
    <xf numFmtId="0" fontId="0" fillId="8" borderId="0" xfId="0" applyFill="1" applyBorder="1" applyAlignment="1">
      <alignment horizontal="center"/>
    </xf>
    <xf numFmtId="0" fontId="0" fillId="9" borderId="0" xfId="0" applyFill="1" applyBorder="1" applyAlignment="1">
      <alignment horizontal="center"/>
    </xf>
    <xf numFmtId="0" fontId="0" fillId="3" borderId="0" xfId="0" applyFill="1" applyBorder="1" applyAlignment="1">
      <alignment horizontal="center"/>
    </xf>
    <xf numFmtId="0" fontId="0" fillId="4" borderId="0" xfId="0" applyFill="1" applyBorder="1" applyAlignment="1">
      <alignment horizontal="center"/>
    </xf>
    <xf numFmtId="0" fontId="0" fillId="10" borderId="0" xfId="0" applyFill="1" applyBorder="1" applyAlignment="1">
      <alignment horizontal="center"/>
    </xf>
    <xf numFmtId="0" fontId="0" fillId="11" borderId="0" xfId="0" applyFill="1" applyBorder="1" applyAlignment="1">
      <alignment horizontal="center"/>
    </xf>
    <xf numFmtId="0" fontId="0" fillId="5" borderId="0" xfId="0" applyFill="1" applyBorder="1" applyAlignment="1">
      <alignment horizontal="center"/>
    </xf>
    <xf numFmtId="166" fontId="0" fillId="6" borderId="0" xfId="0" applyNumberFormat="1" applyFill="1" applyAlignment="1">
      <alignment horizontal="right"/>
    </xf>
    <xf numFmtId="166" fontId="11" fillId="4" borderId="7" xfId="0" applyNumberFormat="1" applyFont="1" applyFill="1" applyBorder="1" applyAlignment="1">
      <alignment horizontal="center"/>
    </xf>
    <xf numFmtId="164" fontId="0" fillId="6" borderId="0" xfId="0" applyNumberFormat="1" applyFill="1"/>
    <xf numFmtId="2" fontId="0" fillId="6" borderId="0" xfId="0" applyNumberFormat="1" applyFill="1"/>
    <xf numFmtId="1" fontId="0" fillId="6" borderId="0" xfId="0" applyNumberFormat="1" applyFill="1" applyBorder="1" applyAlignment="1">
      <alignment horizontal="center"/>
    </xf>
    <xf numFmtId="1" fontId="0" fillId="6" borderId="0" xfId="0" applyNumberFormat="1" applyFill="1" applyAlignment="1">
      <alignment horizontal="right"/>
    </xf>
    <xf numFmtId="0" fontId="0" fillId="0" borderId="13" xfId="0" applyBorder="1"/>
    <xf numFmtId="0" fontId="12" fillId="0" borderId="10" xfId="0" applyFont="1" applyBorder="1"/>
    <xf numFmtId="0" fontId="0" fillId="0" borderId="30" xfId="0" applyBorder="1"/>
    <xf numFmtId="0" fontId="0" fillId="0" borderId="14" xfId="0" applyBorder="1"/>
    <xf numFmtId="0" fontId="4" fillId="0" borderId="0" xfId="0" applyFont="1" applyBorder="1" applyAlignment="1">
      <alignment horizontal="center"/>
    </xf>
    <xf numFmtId="0" fontId="4" fillId="0" borderId="28" xfId="0" applyFont="1" applyBorder="1" applyAlignment="1">
      <alignment horizontal="center"/>
    </xf>
    <xf numFmtId="0" fontId="0" fillId="0" borderId="14" xfId="0" applyBorder="1" applyAlignment="1">
      <alignment horizontal="center"/>
    </xf>
    <xf numFmtId="0" fontId="0" fillId="2" borderId="0" xfId="0" applyFill="1" applyBorder="1"/>
    <xf numFmtId="0" fontId="0" fillId="2" borderId="28" xfId="0" applyFill="1" applyBorder="1"/>
    <xf numFmtId="0" fontId="6" fillId="0" borderId="0" xfId="0" applyFont="1" applyBorder="1"/>
    <xf numFmtId="0" fontId="0" fillId="0" borderId="15" xfId="0" applyBorder="1"/>
    <xf numFmtId="0" fontId="6" fillId="0" borderId="16" xfId="0" applyFont="1" applyBorder="1"/>
    <xf numFmtId="0" fontId="0" fillId="3" borderId="33" xfId="0" applyFill="1" applyBorder="1"/>
    <xf numFmtId="0" fontId="0" fillId="0" borderId="29" xfId="0" applyBorder="1"/>
    <xf numFmtId="0" fontId="11" fillId="0" borderId="0" xfId="0" applyFont="1" applyBorder="1"/>
    <xf numFmtId="0" fontId="11" fillId="0" borderId="0" xfId="0" applyFont="1"/>
    <xf numFmtId="0" fontId="4" fillId="0" borderId="0" xfId="0" applyFont="1" applyFill="1" applyBorder="1" applyAlignment="1">
      <alignment horizontal="center"/>
    </xf>
    <xf numFmtId="0" fontId="11" fillId="0" borderId="0" xfId="0" applyFont="1" applyFill="1" applyBorder="1"/>
    <xf numFmtId="0" fontId="6" fillId="0" borderId="0" xfId="0" applyFont="1" applyFill="1" applyBorder="1"/>
    <xf numFmtId="0" fontId="12" fillId="0" borderId="0" xfId="0" applyFont="1" applyFill="1" applyBorder="1"/>
    <xf numFmtId="0" fontId="0" fillId="0" borderId="0" xfId="0" applyFill="1" applyBorder="1" applyAlignment="1">
      <alignment horizontal="center"/>
    </xf>
    <xf numFmtId="164" fontId="0" fillId="3" borderId="4" xfId="0" applyNumberFormat="1" applyFill="1" applyBorder="1"/>
    <xf numFmtId="168" fontId="0" fillId="0" borderId="4" xfId="0" applyNumberFormat="1" applyBorder="1"/>
    <xf numFmtId="168" fontId="0" fillId="0" borderId="34" xfId="0" applyNumberFormat="1" applyBorder="1"/>
    <xf numFmtId="168" fontId="0" fillId="0" borderId="28" xfId="0" applyNumberFormat="1" applyBorder="1"/>
    <xf numFmtId="0" fontId="0" fillId="2" borderId="0" xfId="0" applyNumberFormat="1" applyFill="1" applyBorder="1"/>
    <xf numFmtId="0" fontId="0" fillId="2" borderId="4" xfId="0" applyNumberFormat="1" applyFill="1" applyBorder="1"/>
    <xf numFmtId="0" fontId="0" fillId="2" borderId="28" xfId="0" applyNumberFormat="1" applyFill="1" applyBorder="1"/>
    <xf numFmtId="0" fontId="4" fillId="4" borderId="7" xfId="0" applyFont="1" applyFill="1" applyBorder="1" applyAlignment="1">
      <alignment horizontal="center"/>
    </xf>
    <xf numFmtId="1" fontId="0" fillId="0" borderId="18" xfId="0" applyNumberFormat="1" applyBorder="1" applyProtection="1">
      <protection locked="0"/>
    </xf>
    <xf numFmtId="1" fontId="0" fillId="0" borderId="35" xfId="0" applyNumberFormat="1" applyFill="1" applyBorder="1" applyProtection="1">
      <protection locked="0"/>
    </xf>
    <xf numFmtId="1" fontId="0" fillId="0" borderId="36" xfId="0" applyNumberFormat="1" applyFill="1" applyBorder="1" applyProtection="1">
      <protection locked="0"/>
    </xf>
    <xf numFmtId="1" fontId="0" fillId="0" borderId="18" xfId="0" applyNumberFormat="1" applyFill="1" applyBorder="1" applyProtection="1">
      <protection locked="0"/>
    </xf>
    <xf numFmtId="49" fontId="0" fillId="0" borderId="18" xfId="0" applyNumberFormat="1" applyBorder="1" applyProtection="1">
      <protection locked="0"/>
    </xf>
    <xf numFmtId="49" fontId="0" fillId="0" borderId="35" xfId="0" applyNumberFormat="1" applyFill="1" applyBorder="1" applyProtection="1">
      <protection locked="0"/>
    </xf>
    <xf numFmtId="49" fontId="0" fillId="0" borderId="36" xfId="0" applyNumberFormat="1" applyFill="1" applyBorder="1" applyProtection="1">
      <protection locked="0"/>
    </xf>
    <xf numFmtId="49" fontId="0" fillId="0" borderId="18" xfId="0" applyNumberFormat="1" applyFill="1" applyBorder="1" applyProtection="1">
      <protection locked="0"/>
    </xf>
    <xf numFmtId="1" fontId="0" fillId="0" borderId="24" xfId="0" applyNumberFormat="1" applyBorder="1" applyProtection="1">
      <protection locked="0"/>
    </xf>
    <xf numFmtId="1" fontId="0" fillId="0" borderId="37" xfId="0" applyNumberFormat="1" applyFill="1" applyBorder="1" applyProtection="1">
      <protection locked="0"/>
    </xf>
    <xf numFmtId="1" fontId="0" fillId="0" borderId="38" xfId="0" applyNumberFormat="1" applyFill="1" applyBorder="1" applyProtection="1">
      <protection locked="0"/>
    </xf>
    <xf numFmtId="164" fontId="0" fillId="0" borderId="18" xfId="0" applyNumberFormat="1" applyBorder="1" applyProtection="1">
      <protection locked="0"/>
    </xf>
    <xf numFmtId="164" fontId="0" fillId="0" borderId="35" xfId="0" applyNumberFormat="1" applyFill="1" applyBorder="1" applyProtection="1">
      <protection locked="0"/>
    </xf>
    <xf numFmtId="164" fontId="0" fillId="0" borderId="36" xfId="0" applyNumberFormat="1" applyFill="1" applyBorder="1" applyProtection="1">
      <protection locked="0"/>
    </xf>
    <xf numFmtId="1" fontId="0" fillId="0" borderId="24" xfId="0" applyNumberFormat="1" applyFill="1" applyBorder="1" applyProtection="1">
      <protection locked="0"/>
    </xf>
    <xf numFmtId="1" fontId="2" fillId="0" borderId="37" xfId="0" applyNumberFormat="1" applyFont="1" applyFill="1" applyBorder="1" applyProtection="1">
      <protection locked="0"/>
    </xf>
    <xf numFmtId="164" fontId="0" fillId="0" borderId="18" xfId="0" applyNumberFormat="1" applyFill="1" applyBorder="1" applyProtection="1">
      <protection locked="0"/>
    </xf>
    <xf numFmtId="164" fontId="0" fillId="0" borderId="39" xfId="0" applyNumberFormat="1" applyFill="1" applyBorder="1" applyProtection="1">
      <protection locked="0"/>
    </xf>
    <xf numFmtId="1" fontId="0" fillId="0" borderId="40" xfId="0" applyNumberFormat="1" applyFill="1" applyBorder="1"/>
    <xf numFmtId="1" fontId="0" fillId="0" borderId="18" xfId="0" applyNumberFormat="1" applyBorder="1"/>
    <xf numFmtId="0" fontId="0" fillId="2" borderId="0" xfId="0" applyFill="1" applyBorder="1" applyAlignment="1">
      <alignment horizontal="center"/>
    </xf>
    <xf numFmtId="1" fontId="0" fillId="3" borderId="4" xfId="0" applyNumberFormat="1" applyFill="1" applyBorder="1"/>
    <xf numFmtId="1" fontId="0" fillId="3" borderId="6" xfId="0" applyNumberFormat="1" applyFill="1" applyBorder="1"/>
    <xf numFmtId="20" fontId="0" fillId="3" borderId="6" xfId="0" applyNumberFormat="1" applyFill="1" applyBorder="1"/>
    <xf numFmtId="168" fontId="0" fillId="0" borderId="41" xfId="0" applyNumberFormat="1" applyBorder="1"/>
    <xf numFmtId="164" fontId="9" fillId="0" borderId="26" xfId="0" applyNumberFormat="1" applyFont="1" applyBorder="1"/>
    <xf numFmtId="164" fontId="9" fillId="0" borderId="27" xfId="0" applyNumberFormat="1" applyFont="1" applyBorder="1"/>
    <xf numFmtId="2" fontId="9" fillId="0" borderId="27" xfId="0" applyNumberFormat="1" applyFont="1" applyBorder="1" applyAlignment="1">
      <alignment horizontal="center"/>
    </xf>
    <xf numFmtId="1" fontId="9" fillId="0" borderId="27" xfId="0" applyNumberFormat="1" applyFont="1" applyBorder="1"/>
    <xf numFmtId="1" fontId="9" fillId="0" borderId="27" xfId="0" applyNumberFormat="1" applyFont="1" applyBorder="1" applyAlignment="1">
      <alignment horizontal="right"/>
    </xf>
    <xf numFmtId="1" fontId="9" fillId="0" borderId="42" xfId="0" applyNumberFormat="1" applyFont="1" applyFill="1" applyBorder="1"/>
    <xf numFmtId="164" fontId="9" fillId="0" borderId="43" xfId="0" applyNumberFormat="1" applyFont="1" applyBorder="1"/>
    <xf numFmtId="164" fontId="9" fillId="0" borderId="35" xfId="0" applyNumberFormat="1" applyFont="1" applyBorder="1"/>
    <xf numFmtId="2" fontId="9" fillId="0" borderId="35" xfId="0" applyNumberFormat="1" applyFont="1" applyBorder="1" applyAlignment="1">
      <alignment horizontal="center"/>
    </xf>
    <xf numFmtId="1" fontId="9" fillId="0" borderId="35" xfId="0" applyNumberFormat="1" applyFont="1" applyBorder="1"/>
    <xf numFmtId="1" fontId="9" fillId="0" borderId="35" xfId="0" applyNumberFormat="1" applyFont="1" applyBorder="1" applyAlignment="1">
      <alignment horizontal="right"/>
    </xf>
    <xf numFmtId="1" fontId="9" fillId="0" borderId="44" xfId="0" applyNumberFormat="1" applyFont="1" applyFill="1" applyBorder="1"/>
    <xf numFmtId="164" fontId="9" fillId="0" borderId="45" xfId="0" applyNumberFormat="1" applyFont="1" applyBorder="1"/>
    <xf numFmtId="164" fontId="9" fillId="0" borderId="46" xfId="0" applyNumberFormat="1" applyFont="1" applyBorder="1"/>
    <xf numFmtId="2" fontId="9" fillId="0" borderId="46" xfId="0" applyNumberFormat="1" applyFont="1" applyBorder="1" applyAlignment="1">
      <alignment horizontal="center"/>
    </xf>
    <xf numFmtId="1" fontId="9" fillId="0" borderId="46" xfId="0" applyNumberFormat="1" applyFont="1" applyBorder="1"/>
    <xf numFmtId="1" fontId="9" fillId="0" borderId="46" xfId="0" applyNumberFormat="1" applyFont="1" applyBorder="1" applyAlignment="1">
      <alignment horizontal="right"/>
    </xf>
    <xf numFmtId="1" fontId="9" fillId="0" borderId="47" xfId="0" applyNumberFormat="1" applyFont="1" applyFill="1" applyBorder="1"/>
    <xf numFmtId="2" fontId="9" fillId="0" borderId="27" xfId="0" applyNumberFormat="1" applyFont="1" applyBorder="1" applyAlignment="1">
      <alignment horizontal="right"/>
    </xf>
    <xf numFmtId="2" fontId="9" fillId="0" borderId="35" xfId="0" applyNumberFormat="1" applyFont="1" applyBorder="1" applyAlignment="1">
      <alignment horizontal="right"/>
    </xf>
    <xf numFmtId="2" fontId="9" fillId="0" borderId="46" xfId="0" applyNumberFormat="1" applyFont="1" applyBorder="1" applyAlignment="1">
      <alignment horizontal="right"/>
    </xf>
    <xf numFmtId="1" fontId="9" fillId="0" borderId="26" xfId="0" applyNumberFormat="1" applyFont="1" applyBorder="1" applyAlignment="1">
      <alignment horizontal="center"/>
    </xf>
    <xf numFmtId="2" fontId="9" fillId="0" borderId="27" xfId="0" applyNumberFormat="1" applyFont="1" applyBorder="1"/>
    <xf numFmtId="164" fontId="9" fillId="0" borderId="48" xfId="0" applyNumberFormat="1" applyFont="1" applyBorder="1"/>
    <xf numFmtId="164" fontId="9" fillId="0" borderId="18" xfId="0" applyNumberFormat="1" applyFont="1" applyBorder="1"/>
    <xf numFmtId="49" fontId="9" fillId="0" borderId="49" xfId="0" applyNumberFormat="1" applyFont="1" applyBorder="1"/>
    <xf numFmtId="1" fontId="9" fillId="0" borderId="43" xfId="0" applyNumberFormat="1" applyFont="1" applyBorder="1" applyAlignment="1">
      <alignment horizontal="center"/>
    </xf>
    <xf numFmtId="2" fontId="9" fillId="0" borderId="35" xfId="0" applyNumberFormat="1" applyFont="1" applyBorder="1"/>
    <xf numFmtId="164" fontId="9" fillId="0" borderId="50" xfId="0" applyNumberFormat="1" applyFont="1" applyBorder="1"/>
    <xf numFmtId="49" fontId="9" fillId="0" borderId="44" xfId="0" applyNumberFormat="1" applyFont="1" applyBorder="1"/>
    <xf numFmtId="1" fontId="9" fillId="0" borderId="45" xfId="0" applyNumberFormat="1" applyFont="1" applyBorder="1" applyAlignment="1">
      <alignment horizontal="center"/>
    </xf>
    <xf numFmtId="2" fontId="9" fillId="0" borderId="46" xfId="0" applyNumberFormat="1" applyFont="1" applyBorder="1"/>
    <xf numFmtId="164" fontId="9" fillId="0" borderId="51" xfId="0" applyNumberFormat="1" applyFont="1" applyBorder="1"/>
    <xf numFmtId="49" fontId="9" fillId="0" borderId="47" xfId="0" applyNumberFormat="1" applyFont="1" applyBorder="1"/>
    <xf numFmtId="1" fontId="9" fillId="6" borderId="20" xfId="0" applyNumberFormat="1" applyFont="1" applyFill="1" applyBorder="1"/>
    <xf numFmtId="164" fontId="9" fillId="6" borderId="24" xfId="0" applyNumberFormat="1" applyFont="1" applyFill="1" applyBorder="1" applyAlignment="1">
      <alignment horizontal="right"/>
    </xf>
    <xf numFmtId="164" fontId="9" fillId="6" borderId="18" xfId="0" applyNumberFormat="1" applyFont="1" applyFill="1" applyBorder="1" applyAlignment="1">
      <alignment horizontal="right"/>
    </xf>
    <xf numFmtId="164" fontId="9" fillId="6" borderId="19" xfId="0" applyNumberFormat="1" applyFont="1" applyFill="1" applyBorder="1" applyAlignment="1">
      <alignment horizontal="right"/>
    </xf>
    <xf numFmtId="2" fontId="9" fillId="6" borderId="24" xfId="0" applyNumberFormat="1" applyFont="1" applyFill="1" applyBorder="1"/>
    <xf numFmtId="2" fontId="9" fillId="6" borderId="18" xfId="0" applyNumberFormat="1" applyFont="1" applyFill="1" applyBorder="1"/>
    <xf numFmtId="2" fontId="9" fillId="6" borderId="19" xfId="0" applyNumberFormat="1" applyFont="1" applyFill="1" applyBorder="1"/>
    <xf numFmtId="1" fontId="9" fillId="0" borderId="26" xfId="0" applyNumberFormat="1" applyFont="1" applyBorder="1"/>
    <xf numFmtId="164" fontId="9" fillId="6" borderId="18" xfId="0" applyNumberFormat="1" applyFont="1" applyFill="1" applyBorder="1"/>
    <xf numFmtId="1" fontId="14" fillId="0" borderId="18" xfId="0" applyNumberFormat="1" applyFont="1" applyBorder="1"/>
    <xf numFmtId="167" fontId="14" fillId="6" borderId="52" xfId="0" applyNumberFormat="1" applyFont="1" applyFill="1" applyBorder="1" applyAlignment="1">
      <alignment horizontal="right"/>
    </xf>
    <xf numFmtId="164" fontId="9" fillId="0" borderId="53" xfId="0" applyNumberFormat="1" applyFont="1" applyFill="1" applyBorder="1"/>
    <xf numFmtId="164" fontId="9" fillId="0" borderId="18" xfId="0" applyNumberFormat="1" applyFont="1" applyFill="1" applyBorder="1"/>
    <xf numFmtId="164" fontId="9" fillId="0" borderId="19" xfId="0" applyNumberFormat="1" applyFont="1" applyFill="1" applyBorder="1"/>
    <xf numFmtId="164" fontId="9" fillId="6" borderId="24" xfId="0" applyNumberFormat="1" applyFont="1" applyFill="1" applyBorder="1"/>
    <xf numFmtId="2" fontId="9" fillId="6" borderId="54" xfId="0" applyNumberFormat="1" applyFont="1" applyFill="1" applyBorder="1" applyAlignment="1">
      <alignment horizontal="right"/>
    </xf>
    <xf numFmtId="1" fontId="9" fillId="6" borderId="24" xfId="0" applyNumberFormat="1" applyFont="1" applyFill="1" applyBorder="1" applyAlignment="1">
      <alignment horizontal="right"/>
    </xf>
    <xf numFmtId="1" fontId="9" fillId="6" borderId="19" xfId="0" applyNumberFormat="1" applyFont="1" applyFill="1" applyBorder="1"/>
    <xf numFmtId="1" fontId="9" fillId="6" borderId="24" xfId="0" applyNumberFormat="1" applyFont="1" applyFill="1" applyBorder="1"/>
    <xf numFmtId="164" fontId="14" fillId="6" borderId="55" xfId="0" applyNumberFormat="1" applyFont="1" applyFill="1" applyBorder="1" applyAlignment="1">
      <alignment horizontal="right"/>
    </xf>
    <xf numFmtId="164" fontId="14" fillId="6" borderId="52" xfId="0" applyNumberFormat="1" applyFont="1" applyFill="1" applyBorder="1" applyAlignment="1">
      <alignment horizontal="right"/>
    </xf>
    <xf numFmtId="164" fontId="14" fillId="6" borderId="56" xfId="0" applyNumberFormat="1" applyFont="1" applyFill="1" applyBorder="1" applyAlignment="1">
      <alignment horizontal="right"/>
    </xf>
    <xf numFmtId="1" fontId="14" fillId="6" borderId="55" xfId="0" applyNumberFormat="1" applyFont="1" applyFill="1" applyBorder="1" applyAlignment="1">
      <alignment horizontal="right"/>
    </xf>
    <xf numFmtId="1" fontId="14" fillId="6" borderId="52" xfId="0" applyNumberFormat="1" applyFont="1" applyFill="1" applyBorder="1" applyAlignment="1">
      <alignment horizontal="right"/>
    </xf>
    <xf numFmtId="1" fontId="14" fillId="6" borderId="57" xfId="0" applyNumberFormat="1" applyFont="1" applyFill="1" applyBorder="1" applyAlignment="1">
      <alignment horizontal="right"/>
    </xf>
    <xf numFmtId="164" fontId="14" fillId="6" borderId="58" xfId="0" applyNumberFormat="1" applyFont="1" applyFill="1" applyBorder="1" applyAlignment="1">
      <alignment horizontal="right"/>
    </xf>
    <xf numFmtId="0" fontId="0" fillId="6" borderId="7" xfId="0" applyFill="1" applyBorder="1"/>
    <xf numFmtId="0" fontId="0" fillId="6" borderId="11" xfId="0" applyFill="1" applyBorder="1"/>
    <xf numFmtId="169" fontId="14" fillId="6" borderId="52" xfId="0" applyNumberFormat="1" applyFont="1" applyFill="1" applyBorder="1" applyAlignment="1">
      <alignment horizontal="right"/>
    </xf>
    <xf numFmtId="169" fontId="14" fillId="6" borderId="57" xfId="0" applyNumberFormat="1" applyFont="1" applyFill="1" applyBorder="1" applyAlignment="1">
      <alignment horizontal="right"/>
    </xf>
    <xf numFmtId="2" fontId="0" fillId="4" borderId="8" xfId="0" applyNumberFormat="1" applyFill="1" applyBorder="1" applyAlignment="1">
      <alignment horizontal="center"/>
    </xf>
    <xf numFmtId="0" fontId="0" fillId="5" borderId="0" xfId="0" applyFill="1"/>
    <xf numFmtId="0" fontId="0" fillId="5" borderId="0" xfId="0" applyFill="1" applyBorder="1"/>
    <xf numFmtId="166" fontId="0" fillId="5" borderId="0" xfId="0" applyNumberFormat="1" applyFill="1" applyAlignment="1">
      <alignment horizontal="right"/>
    </xf>
    <xf numFmtId="0" fontId="0" fillId="5" borderId="0" xfId="0" applyFill="1" applyAlignment="1">
      <alignment horizontal="right"/>
    </xf>
    <xf numFmtId="1" fontId="0" fillId="5" borderId="0" xfId="0" applyNumberFormat="1" applyFill="1" applyAlignment="1">
      <alignment horizontal="right"/>
    </xf>
    <xf numFmtId="0" fontId="0" fillId="5" borderId="0" xfId="0" applyFill="1" applyBorder="1" applyAlignment="1">
      <alignment horizontal="center" wrapText="1"/>
    </xf>
    <xf numFmtId="1" fontId="9" fillId="5" borderId="0" xfId="0" applyNumberFormat="1" applyFont="1" applyFill="1" applyBorder="1"/>
    <xf numFmtId="1" fontId="0" fillId="5" borderId="0" xfId="0" applyNumberFormat="1" applyFill="1"/>
    <xf numFmtId="1" fontId="0" fillId="5" borderId="0" xfId="0" applyNumberFormat="1" applyFill="1" applyBorder="1" applyAlignment="1">
      <alignment horizontal="center"/>
    </xf>
    <xf numFmtId="1" fontId="0" fillId="5" borderId="0" xfId="0" applyNumberFormat="1" applyFill="1" applyBorder="1" applyAlignment="1">
      <alignment horizontal="right"/>
    </xf>
    <xf numFmtId="0" fontId="0" fillId="5" borderId="59" xfId="0" applyFill="1" applyBorder="1"/>
    <xf numFmtId="164" fontId="0" fillId="5" borderId="16" xfId="0" applyNumberFormat="1" applyFill="1" applyBorder="1"/>
    <xf numFmtId="167" fontId="0" fillId="5" borderId="16" xfId="0" applyNumberFormat="1" applyFill="1" applyBorder="1" applyAlignment="1">
      <alignment horizontal="right"/>
    </xf>
    <xf numFmtId="1" fontId="8" fillId="5" borderId="16" xfId="0" applyNumberFormat="1" applyFont="1" applyFill="1" applyBorder="1" applyAlignment="1">
      <alignment horizontal="center"/>
    </xf>
    <xf numFmtId="1" fontId="0" fillId="5" borderId="16" xfId="0" applyNumberFormat="1" applyFill="1" applyBorder="1"/>
    <xf numFmtId="1" fontId="0" fillId="5" borderId="16" xfId="0" applyNumberFormat="1" applyFill="1" applyBorder="1" applyAlignment="1">
      <alignment horizontal="right"/>
    </xf>
    <xf numFmtId="1" fontId="0" fillId="5" borderId="0" xfId="0" applyNumberFormat="1" applyFill="1" applyBorder="1"/>
    <xf numFmtId="1" fontId="0" fillId="5" borderId="16" xfId="0" applyNumberFormat="1" applyFill="1" applyBorder="1" applyAlignment="1">
      <alignment horizontal="center"/>
    </xf>
    <xf numFmtId="2" fontId="0" fillId="5" borderId="0" xfId="0" applyNumberFormat="1" applyFill="1"/>
    <xf numFmtId="164" fontId="0" fillId="5" borderId="0" xfId="0" applyNumberFormat="1" applyFill="1"/>
    <xf numFmtId="2" fontId="0" fillId="5" borderId="16" xfId="0" applyNumberFormat="1" applyFill="1" applyBorder="1" applyAlignment="1">
      <alignment horizontal="right"/>
    </xf>
    <xf numFmtId="2" fontId="0" fillId="5" borderId="16" xfId="0" applyNumberFormat="1" applyFill="1" applyBorder="1"/>
    <xf numFmtId="0" fontId="0" fillId="5" borderId="16" xfId="0" applyFill="1" applyBorder="1"/>
    <xf numFmtId="2" fontId="0" fillId="0" borderId="23" xfId="0" applyNumberFormat="1" applyBorder="1" applyProtection="1">
      <protection locked="0"/>
    </xf>
    <xf numFmtId="2" fontId="0" fillId="0" borderId="50" xfId="0" applyNumberFormat="1" applyFill="1" applyBorder="1" applyProtection="1">
      <protection locked="0"/>
    </xf>
    <xf numFmtId="2" fontId="0" fillId="0" borderId="60" xfId="0" applyNumberFormat="1" applyFill="1" applyBorder="1" applyProtection="1">
      <protection locked="0"/>
    </xf>
    <xf numFmtId="2" fontId="0" fillId="0" borderId="23" xfId="0" applyNumberFormat="1" applyFill="1" applyBorder="1" applyProtection="1">
      <protection locked="0"/>
    </xf>
    <xf numFmtId="2" fontId="10" fillId="6" borderId="0" xfId="0" applyNumberFormat="1" applyFont="1" applyFill="1" applyBorder="1"/>
    <xf numFmtId="20" fontId="10" fillId="6" borderId="0" xfId="0" applyNumberFormat="1" applyFont="1" applyFill="1" applyBorder="1"/>
    <xf numFmtId="0" fontId="10" fillId="6" borderId="10" xfId="0" applyFont="1" applyFill="1" applyBorder="1"/>
    <xf numFmtId="164" fontId="0" fillId="0" borderId="24" xfId="0" applyNumberFormat="1" applyFill="1" applyBorder="1" applyAlignment="1">
      <alignment horizontal="right"/>
    </xf>
    <xf numFmtId="164" fontId="0" fillId="0" borderId="18" xfId="0" applyNumberFormat="1" applyFill="1" applyBorder="1" applyAlignment="1">
      <alignment horizontal="right"/>
    </xf>
    <xf numFmtId="164" fontId="0" fillId="0" borderId="19" xfId="0" applyNumberFormat="1" applyFill="1" applyBorder="1" applyAlignment="1">
      <alignment horizontal="right"/>
    </xf>
    <xf numFmtId="164" fontId="0" fillId="0" borderId="43" xfId="0" applyNumberFormat="1" applyFill="1" applyBorder="1" applyAlignment="1">
      <alignment horizontal="right"/>
    </xf>
    <xf numFmtId="164" fontId="0" fillId="0" borderId="35" xfId="0" applyNumberFormat="1" applyFill="1" applyBorder="1" applyAlignment="1">
      <alignment horizontal="right"/>
    </xf>
    <xf numFmtId="164" fontId="0" fillId="0" borderId="61" xfId="0" applyNumberFormat="1" applyFill="1" applyBorder="1" applyAlignment="1">
      <alignment horizontal="right"/>
    </xf>
    <xf numFmtId="164" fontId="0" fillId="6" borderId="43" xfId="0" applyNumberFormat="1" applyFill="1" applyBorder="1" applyAlignment="1">
      <alignment horizontal="right"/>
    </xf>
    <xf numFmtId="164" fontId="0" fillId="6" borderId="35" xfId="0" applyNumberFormat="1" applyFill="1" applyBorder="1" applyAlignment="1">
      <alignment horizontal="right"/>
    </xf>
    <xf numFmtId="164" fontId="0" fillId="6" borderId="61" xfId="0" applyNumberFormat="1" applyFill="1" applyBorder="1" applyAlignment="1">
      <alignment horizontal="right"/>
    </xf>
    <xf numFmtId="164" fontId="0" fillId="0" borderId="18" xfId="0" applyNumberFormat="1" applyFill="1" applyBorder="1"/>
    <xf numFmtId="164" fontId="0" fillId="0" borderId="39" xfId="0" applyNumberFormat="1" applyFill="1" applyBorder="1"/>
    <xf numFmtId="164" fontId="0" fillId="0" borderId="19" xfId="0" applyNumberFormat="1" applyFill="1" applyBorder="1"/>
    <xf numFmtId="164" fontId="0" fillId="0" borderId="23" xfId="0" applyNumberFormat="1" applyFill="1" applyBorder="1" applyAlignment="1">
      <alignment horizontal="right"/>
    </xf>
    <xf numFmtId="0" fontId="0" fillId="5" borderId="0" xfId="0" applyFill="1" applyBorder="1" applyAlignment="1">
      <alignment horizontal="center" vertical="center"/>
    </xf>
    <xf numFmtId="0" fontId="10" fillId="5" borderId="0" xfId="0" applyFont="1" applyFill="1"/>
    <xf numFmtId="0" fontId="0" fillId="15" borderId="8" xfId="0" applyFill="1" applyBorder="1" applyAlignment="1">
      <alignment horizontal="center"/>
    </xf>
    <xf numFmtId="164" fontId="0" fillId="0" borderId="62" xfId="0" applyNumberFormat="1" applyFill="1" applyBorder="1"/>
    <xf numFmtId="164" fontId="0" fillId="0" borderId="23" xfId="0" applyNumberFormat="1" applyBorder="1" applyProtection="1">
      <protection locked="0"/>
    </xf>
    <xf numFmtId="164" fontId="0" fillId="0" borderId="50" xfId="0" applyNumberFormat="1" applyFill="1" applyBorder="1" applyProtection="1">
      <protection locked="0"/>
    </xf>
    <xf numFmtId="2" fontId="0" fillId="0" borderId="63" xfId="0" applyNumberFormat="1" applyFill="1" applyBorder="1" applyProtection="1">
      <protection locked="0"/>
    </xf>
    <xf numFmtId="164" fontId="0" fillId="0" borderId="23" xfId="0" applyNumberFormat="1" applyFill="1" applyBorder="1" applyProtection="1">
      <protection locked="0"/>
    </xf>
    <xf numFmtId="164" fontId="0" fillId="16" borderId="64" xfId="0" applyNumberFormat="1" applyFill="1" applyBorder="1"/>
    <xf numFmtId="164" fontId="0" fillId="16" borderId="65" xfId="0" applyNumberFormat="1" applyFill="1" applyBorder="1"/>
    <xf numFmtId="164" fontId="0" fillId="16" borderId="66" xfId="0" applyNumberFormat="1" applyFill="1" applyBorder="1"/>
    <xf numFmtId="164" fontId="0" fillId="17" borderId="18" xfId="0" applyNumberFormat="1" applyFill="1" applyBorder="1"/>
    <xf numFmtId="164" fontId="0" fillId="0" borderId="63" xfId="0" applyNumberFormat="1" applyFill="1" applyBorder="1" applyProtection="1">
      <protection locked="0"/>
    </xf>
    <xf numFmtId="1" fontId="0" fillId="0" borderId="67" xfId="0" applyNumberFormat="1" applyFill="1" applyBorder="1" applyProtection="1">
      <protection locked="0"/>
    </xf>
    <xf numFmtId="1" fontId="0" fillId="0" borderId="68" xfId="0" applyNumberFormat="1" applyFill="1" applyBorder="1" applyProtection="1">
      <protection locked="0"/>
    </xf>
    <xf numFmtId="1" fontId="0" fillId="0" borderId="69" xfId="0" applyNumberFormat="1" applyFill="1" applyBorder="1" applyProtection="1">
      <protection locked="0"/>
    </xf>
    <xf numFmtId="1" fontId="0" fillId="0" borderId="50" xfId="0" applyNumberFormat="1" applyFill="1" applyBorder="1" applyProtection="1">
      <protection locked="0"/>
    </xf>
    <xf numFmtId="1" fontId="0" fillId="0" borderId="23" xfId="0" applyNumberFormat="1" applyFill="1" applyBorder="1" applyProtection="1">
      <protection locked="0"/>
    </xf>
    <xf numFmtId="0" fontId="0" fillId="4" borderId="25" xfId="0" applyFill="1" applyBorder="1" applyAlignment="1">
      <alignment horizontal="center"/>
    </xf>
    <xf numFmtId="0" fontId="0" fillId="4" borderId="2" xfId="0" applyFill="1" applyBorder="1" applyAlignment="1">
      <alignment horizontal="center"/>
    </xf>
    <xf numFmtId="1" fontId="0" fillId="0" borderId="63" xfId="0" applyNumberFormat="1" applyFill="1" applyBorder="1" applyProtection="1">
      <protection locked="0"/>
    </xf>
    <xf numFmtId="0" fontId="0" fillId="0" borderId="70" xfId="0" applyNumberFormat="1" applyFill="1" applyBorder="1" applyAlignment="1">
      <alignment wrapText="1"/>
    </xf>
    <xf numFmtId="0" fontId="0" fillId="0" borderId="5" xfId="0" applyNumberFormat="1" applyFill="1" applyBorder="1" applyAlignment="1">
      <alignment wrapText="1"/>
    </xf>
    <xf numFmtId="164" fontId="8" fillId="18" borderId="48" xfId="0" applyNumberFormat="1" applyFont="1" applyFill="1" applyBorder="1" applyProtection="1">
      <protection hidden="1"/>
    </xf>
    <xf numFmtId="164" fontId="8" fillId="18" borderId="26" xfId="0" applyNumberFormat="1" applyFont="1" applyFill="1" applyBorder="1" applyProtection="1">
      <protection hidden="1"/>
    </xf>
    <xf numFmtId="164" fontId="0" fillId="18" borderId="71" xfId="0" applyNumberFormat="1" applyFill="1" applyBorder="1" applyProtection="1">
      <protection hidden="1"/>
    </xf>
    <xf numFmtId="164" fontId="0" fillId="18" borderId="72" xfId="0" applyNumberFormat="1" applyFill="1" applyBorder="1" applyProtection="1">
      <protection hidden="1"/>
    </xf>
    <xf numFmtId="164" fontId="0" fillId="18" borderId="48" xfId="0" applyNumberFormat="1" applyFill="1" applyBorder="1" applyProtection="1">
      <protection hidden="1"/>
    </xf>
    <xf numFmtId="164" fontId="0" fillId="18" borderId="26" xfId="0" applyNumberFormat="1" applyFill="1" applyBorder="1" applyProtection="1">
      <protection hidden="1"/>
    </xf>
    <xf numFmtId="1" fontId="0" fillId="12" borderId="0" xfId="0" applyNumberFormat="1" applyFill="1" applyBorder="1" applyProtection="1">
      <protection hidden="1"/>
    </xf>
    <xf numFmtId="49" fontId="0" fillId="12" borderId="0" xfId="0" applyNumberFormat="1" applyFill="1" applyBorder="1" applyProtection="1">
      <protection hidden="1"/>
    </xf>
    <xf numFmtId="2" fontId="0" fillId="12" borderId="0" xfId="0" applyNumberFormat="1" applyFill="1" applyBorder="1" applyProtection="1">
      <protection hidden="1"/>
    </xf>
    <xf numFmtId="20" fontId="0" fillId="12" borderId="0" xfId="0" applyNumberFormat="1" applyFill="1" applyBorder="1" applyProtection="1">
      <protection hidden="1"/>
    </xf>
    <xf numFmtId="165" fontId="0" fillId="12" borderId="0" xfId="0" applyNumberFormat="1" applyFill="1" applyBorder="1" applyProtection="1">
      <protection hidden="1"/>
    </xf>
    <xf numFmtId="20" fontId="10" fillId="12" borderId="0" xfId="0" applyNumberFormat="1" applyFont="1" applyFill="1" applyBorder="1" applyProtection="1">
      <protection hidden="1"/>
    </xf>
    <xf numFmtId="0" fontId="0" fillId="12" borderId="0" xfId="0" applyFill="1" applyBorder="1" applyProtection="1">
      <protection hidden="1"/>
    </xf>
    <xf numFmtId="0" fontId="0" fillId="12" borderId="28" xfId="0" applyFill="1" applyBorder="1" applyProtection="1">
      <protection hidden="1"/>
    </xf>
    <xf numFmtId="1" fontId="0" fillId="18" borderId="0" xfId="0" applyNumberFormat="1" applyFill="1" applyBorder="1" applyProtection="1">
      <protection hidden="1"/>
    </xf>
    <xf numFmtId="2" fontId="0" fillId="12" borderId="73" xfId="0" applyNumberFormat="1" applyFill="1" applyBorder="1" applyProtection="1">
      <protection hidden="1"/>
    </xf>
    <xf numFmtId="164" fontId="0" fillId="18" borderId="23" xfId="0" applyNumberFormat="1" applyFill="1" applyBorder="1" applyProtection="1">
      <protection hidden="1"/>
    </xf>
    <xf numFmtId="0" fontId="0" fillId="18" borderId="65" xfId="0" applyFill="1" applyBorder="1" applyAlignment="1" applyProtection="1">
      <alignment horizontal="center"/>
      <protection hidden="1"/>
    </xf>
    <xf numFmtId="0" fontId="0" fillId="18" borderId="73" xfId="0" applyFill="1" applyBorder="1" applyAlignment="1" applyProtection="1">
      <alignment horizontal="center"/>
      <protection hidden="1"/>
    </xf>
    <xf numFmtId="0" fontId="0" fillId="12" borderId="14" xfId="0" applyFill="1" applyBorder="1" applyProtection="1">
      <protection hidden="1"/>
    </xf>
    <xf numFmtId="0" fontId="11" fillId="18" borderId="73" xfId="0" applyFont="1" applyFill="1" applyBorder="1" applyAlignment="1" applyProtection="1">
      <alignment horizontal="center"/>
      <protection hidden="1"/>
    </xf>
    <xf numFmtId="20" fontId="11" fillId="12" borderId="0" xfId="0" applyNumberFormat="1" applyFont="1" applyFill="1" applyBorder="1" applyProtection="1">
      <protection hidden="1"/>
    </xf>
    <xf numFmtId="49" fontId="0" fillId="0" borderId="67" xfId="0" applyNumberFormat="1" applyBorder="1" applyAlignment="1" applyProtection="1">
      <alignment horizontal="right"/>
      <protection locked="0"/>
    </xf>
    <xf numFmtId="164" fontId="11" fillId="0" borderId="67" xfId="0" applyNumberFormat="1" applyFont="1" applyFill="1" applyBorder="1" applyProtection="1">
      <protection locked="0"/>
    </xf>
    <xf numFmtId="164" fontId="11" fillId="0" borderId="35" xfId="0" applyNumberFormat="1" applyFont="1" applyFill="1" applyBorder="1" applyProtection="1">
      <protection locked="0"/>
    </xf>
    <xf numFmtId="49" fontId="11" fillId="0" borderId="35" xfId="0" applyNumberFormat="1" applyFont="1" applyBorder="1" applyAlignment="1" applyProtection="1">
      <alignment horizontal="right"/>
      <protection locked="0"/>
    </xf>
    <xf numFmtId="49" fontId="0" fillId="0" borderId="35" xfId="0" applyNumberFormat="1" applyBorder="1" applyAlignment="1" applyProtection="1">
      <alignment horizontal="right"/>
      <protection locked="0"/>
    </xf>
    <xf numFmtId="164" fontId="11" fillId="0" borderId="36" xfId="0" applyNumberFormat="1" applyFont="1" applyFill="1" applyBorder="1" applyProtection="1">
      <protection locked="0"/>
    </xf>
    <xf numFmtId="49" fontId="0" fillId="0" borderId="36" xfId="0" applyNumberFormat="1" applyBorder="1" applyAlignment="1" applyProtection="1">
      <alignment horizontal="right"/>
      <protection locked="0"/>
    </xf>
    <xf numFmtId="49" fontId="11" fillId="0" borderId="67" xfId="0" applyNumberFormat="1" applyFont="1" applyBorder="1" applyAlignment="1" applyProtection="1">
      <alignment horizontal="right"/>
      <protection locked="0"/>
    </xf>
    <xf numFmtId="1" fontId="8" fillId="0" borderId="37" xfId="0" applyNumberFormat="1" applyFont="1" applyFill="1" applyBorder="1" applyProtection="1">
      <protection locked="0"/>
    </xf>
    <xf numFmtId="0" fontId="0" fillId="4" borderId="74" xfId="0" applyFill="1" applyBorder="1" applyAlignment="1">
      <alignment horizontal="center" wrapText="1"/>
    </xf>
    <xf numFmtId="0" fontId="0" fillId="4" borderId="75" xfId="0" applyFill="1" applyBorder="1" applyAlignment="1">
      <alignment horizontal="center" wrapText="1"/>
    </xf>
    <xf numFmtId="0" fontId="11" fillId="4" borderId="74" xfId="0" applyFont="1" applyFill="1" applyBorder="1" applyAlignment="1">
      <alignment horizontal="center" wrapText="1"/>
    </xf>
    <xf numFmtId="2" fontId="0" fillId="0" borderId="54" xfId="0" applyNumberFormat="1" applyFill="1" applyBorder="1" applyProtection="1">
      <protection locked="0"/>
    </xf>
    <xf numFmtId="164" fontId="0" fillId="0" borderId="79" xfId="0" applyNumberFormat="1" applyBorder="1" applyProtection="1">
      <protection locked="0"/>
    </xf>
    <xf numFmtId="164" fontId="0" fillId="0" borderId="44" xfId="0" applyNumberFormat="1" applyBorder="1" applyProtection="1">
      <protection locked="0"/>
    </xf>
    <xf numFmtId="164" fontId="0" fillId="0" borderId="80" xfId="0" applyNumberFormat="1" applyBorder="1" applyProtection="1">
      <protection locked="0"/>
    </xf>
    <xf numFmtId="0" fontId="11" fillId="4" borderId="75" xfId="0" applyFont="1" applyFill="1" applyBorder="1" applyAlignment="1">
      <alignment horizontal="center" wrapText="1"/>
    </xf>
    <xf numFmtId="0" fontId="1" fillId="5" borderId="0" xfId="2" applyFill="1"/>
    <xf numFmtId="166" fontId="1" fillId="5" borderId="0" xfId="2" applyNumberFormat="1" applyFill="1" applyAlignment="1">
      <alignment horizontal="right"/>
    </xf>
    <xf numFmtId="0" fontId="1" fillId="5" borderId="0" xfId="2" applyFill="1" applyAlignment="1">
      <alignment horizontal="right"/>
    </xf>
    <xf numFmtId="0" fontId="1" fillId="0" borderId="0" xfId="2"/>
    <xf numFmtId="0" fontId="1" fillId="6" borderId="13" xfId="2" applyFill="1" applyBorder="1"/>
    <xf numFmtId="0" fontId="1" fillId="6" borderId="10" xfId="2" applyFill="1" applyBorder="1"/>
    <xf numFmtId="166" fontId="1" fillId="6" borderId="10" xfId="2" applyNumberFormat="1" applyFill="1" applyBorder="1" applyAlignment="1">
      <alignment horizontal="right"/>
    </xf>
    <xf numFmtId="166" fontId="1" fillId="6" borderId="81" xfId="2" applyNumberFormat="1" applyFill="1" applyBorder="1" applyAlignment="1">
      <alignment horizontal="right"/>
    </xf>
    <xf numFmtId="166" fontId="1" fillId="0" borderId="82" xfId="2" applyNumberFormat="1" applyFill="1" applyBorder="1" applyAlignment="1">
      <alignment horizontal="right"/>
    </xf>
    <xf numFmtId="166" fontId="1" fillId="0" borderId="83" xfId="2" applyNumberFormat="1" applyFill="1" applyBorder="1" applyAlignment="1">
      <alignment horizontal="right"/>
    </xf>
    <xf numFmtId="49" fontId="1" fillId="0" borderId="83" xfId="2" applyNumberFormat="1" applyFill="1" applyBorder="1" applyAlignment="1">
      <alignment horizontal="right"/>
    </xf>
    <xf numFmtId="0" fontId="1" fillId="0" borderId="82" xfId="2" applyFill="1" applyBorder="1" applyAlignment="1">
      <alignment horizontal="right"/>
    </xf>
    <xf numFmtId="0" fontId="1" fillId="0" borderId="84" xfId="2" applyFill="1" applyBorder="1" applyAlignment="1">
      <alignment horizontal="right"/>
    </xf>
    <xf numFmtId="0" fontId="1" fillId="6" borderId="10" xfId="2" applyFill="1" applyBorder="1" applyAlignment="1">
      <alignment horizontal="right"/>
    </xf>
    <xf numFmtId="0" fontId="1" fillId="6" borderId="30" xfId="2" applyFill="1" applyBorder="1"/>
    <xf numFmtId="0" fontId="1" fillId="5" borderId="0" xfId="2" applyFill="1" applyBorder="1"/>
    <xf numFmtId="0" fontId="1" fillId="6" borderId="14" xfId="2" applyFill="1" applyBorder="1"/>
    <xf numFmtId="0" fontId="1" fillId="6" borderId="0" xfId="2" applyFill="1" applyBorder="1"/>
    <xf numFmtId="166" fontId="1" fillId="6" borderId="0" xfId="2" applyNumberFormat="1" applyFill="1" applyBorder="1" applyAlignment="1">
      <alignment horizontal="right"/>
    </xf>
    <xf numFmtId="166" fontId="1" fillId="6" borderId="85" xfId="2" applyNumberFormat="1" applyFill="1" applyBorder="1" applyAlignment="1">
      <alignment horizontal="right"/>
    </xf>
    <xf numFmtId="166" fontId="1" fillId="0" borderId="85" xfId="2" applyNumberFormat="1" applyFill="1" applyBorder="1" applyAlignment="1">
      <alignment horizontal="right"/>
    </xf>
    <xf numFmtId="166" fontId="13" fillId="0" borderId="85" xfId="2" applyNumberFormat="1" applyFont="1" applyFill="1" applyBorder="1" applyAlignment="1">
      <alignment vertical="center"/>
    </xf>
    <xf numFmtId="166" fontId="13" fillId="0" borderId="89" xfId="2" applyNumberFormat="1" applyFont="1" applyFill="1" applyBorder="1" applyAlignment="1">
      <alignment vertical="center"/>
    </xf>
    <xf numFmtId="0" fontId="1" fillId="0" borderId="89" xfId="2" applyFill="1" applyBorder="1" applyAlignment="1">
      <alignment horizontal="right"/>
    </xf>
    <xf numFmtId="0" fontId="1" fillId="6" borderId="0" xfId="2" applyFill="1" applyBorder="1" applyAlignment="1">
      <alignment horizontal="right"/>
    </xf>
    <xf numFmtId="0" fontId="1" fillId="6" borderId="0" xfId="2" applyFill="1"/>
    <xf numFmtId="0" fontId="4" fillId="6" borderId="0" xfId="2" applyFont="1" applyFill="1" applyBorder="1" applyAlignment="1">
      <alignment horizontal="left"/>
    </xf>
    <xf numFmtId="0" fontId="1" fillId="6" borderId="28" xfId="2" applyFill="1" applyBorder="1"/>
    <xf numFmtId="166" fontId="1" fillId="6" borderId="90" xfId="2" applyNumberFormat="1" applyFill="1" applyBorder="1" applyAlignment="1">
      <alignment horizontal="right"/>
    </xf>
    <xf numFmtId="166" fontId="1" fillId="0" borderId="90" xfId="2" applyNumberFormat="1" applyFill="1" applyBorder="1" applyAlignment="1">
      <alignment horizontal="right"/>
    </xf>
    <xf numFmtId="166" fontId="13" fillId="0" borderId="90" xfId="2" applyNumberFormat="1" applyFont="1" applyFill="1" applyBorder="1" applyAlignment="1">
      <alignment vertical="center"/>
    </xf>
    <xf numFmtId="49" fontId="4" fillId="6" borderId="0" xfId="2" applyNumberFormat="1" applyFont="1" applyFill="1" applyBorder="1" applyAlignment="1">
      <alignment horizontal="left"/>
    </xf>
    <xf numFmtId="0" fontId="1" fillId="6" borderId="14" xfId="2" applyFill="1" applyBorder="1" applyAlignment="1">
      <alignment horizontal="center"/>
    </xf>
    <xf numFmtId="0" fontId="1" fillId="6" borderId="0" xfId="2" applyFill="1" applyBorder="1" applyAlignment="1">
      <alignment horizontal="center"/>
    </xf>
    <xf numFmtId="166" fontId="3" fillId="6" borderId="90" xfId="2" applyNumberFormat="1" applyFont="1" applyFill="1" applyBorder="1" applyAlignment="1">
      <alignment horizontal="center" vertical="center"/>
    </xf>
    <xf numFmtId="166" fontId="3" fillId="0" borderId="90" xfId="2" applyNumberFormat="1" applyFont="1" applyFill="1" applyBorder="1" applyAlignment="1">
      <alignment horizontal="center" vertical="center"/>
    </xf>
    <xf numFmtId="166" fontId="1" fillId="0" borderId="93" xfId="2" applyNumberFormat="1" applyFill="1" applyBorder="1" applyAlignment="1">
      <alignment horizontal="right"/>
    </xf>
    <xf numFmtId="49" fontId="1" fillId="0" borderId="89" xfId="2" applyNumberFormat="1" applyFill="1" applyBorder="1" applyAlignment="1">
      <alignment horizontal="right"/>
    </xf>
    <xf numFmtId="0" fontId="1" fillId="6" borderId="0" xfId="2" applyFont="1" applyFill="1" applyBorder="1"/>
    <xf numFmtId="0" fontId="2" fillId="6" borderId="14" xfId="2" applyFont="1" applyFill="1" applyBorder="1"/>
    <xf numFmtId="0" fontId="1" fillId="0" borderId="0" xfId="2" applyBorder="1"/>
    <xf numFmtId="166" fontId="1" fillId="0" borderId="94" xfId="2" applyNumberFormat="1" applyFont="1" applyFill="1" applyBorder="1" applyAlignment="1"/>
    <xf numFmtId="166" fontId="1" fillId="17" borderId="94" xfId="2" applyNumberFormat="1" applyFill="1" applyBorder="1" applyAlignment="1">
      <alignment horizontal="center"/>
    </xf>
    <xf numFmtId="166" fontId="1" fillId="0" borderId="88" xfId="2" applyNumberFormat="1" applyFill="1" applyBorder="1" applyAlignment="1">
      <alignment horizontal="center"/>
    </xf>
    <xf numFmtId="166" fontId="1" fillId="0" borderId="0" xfId="2" applyNumberFormat="1" applyFill="1" applyBorder="1" applyAlignment="1">
      <alignment horizontal="center"/>
    </xf>
    <xf numFmtId="166" fontId="1" fillId="17" borderId="0" xfId="2" applyNumberFormat="1" applyFill="1" applyBorder="1" applyAlignment="1">
      <alignment horizontal="center"/>
    </xf>
    <xf numFmtId="49" fontId="1" fillId="6" borderId="0" xfId="2" applyNumberFormat="1" applyFill="1" applyBorder="1" applyAlignment="1">
      <alignment horizontal="right"/>
    </xf>
    <xf numFmtId="0" fontId="1" fillId="5" borderId="0" xfId="2" applyFill="1" applyBorder="1" applyAlignment="1">
      <alignment horizontal="center" wrapText="1"/>
    </xf>
    <xf numFmtId="164" fontId="9" fillId="0" borderId="67" xfId="2" applyNumberFormat="1" applyFont="1" applyFill="1" applyBorder="1" applyAlignment="1">
      <alignment horizontal="right"/>
    </xf>
    <xf numFmtId="164" fontId="9" fillId="0" borderId="72" xfId="2" applyNumberFormat="1" applyFont="1" applyFill="1" applyBorder="1" applyAlignment="1">
      <alignment horizontal="center"/>
    </xf>
    <xf numFmtId="164" fontId="9" fillId="0" borderId="63" xfId="2" applyNumberFormat="1" applyFont="1" applyFill="1" applyBorder="1" applyAlignment="1">
      <alignment horizontal="center"/>
    </xf>
    <xf numFmtId="164" fontId="1" fillId="6" borderId="67" xfId="2" applyNumberFormat="1" applyFont="1" applyFill="1" applyBorder="1"/>
    <xf numFmtId="164" fontId="9" fillId="0" borderId="95" xfId="2" applyNumberFormat="1" applyFont="1" applyFill="1" applyBorder="1"/>
    <xf numFmtId="1" fontId="9" fillId="5" borderId="0" xfId="2" applyNumberFormat="1" applyFont="1" applyFill="1" applyBorder="1"/>
    <xf numFmtId="164" fontId="9" fillId="0" borderId="35" xfId="2" applyNumberFormat="1" applyFont="1" applyBorder="1" applyAlignment="1">
      <alignment horizontal="right"/>
    </xf>
    <xf numFmtId="164" fontId="9" fillId="0" borderId="35" xfId="2" applyNumberFormat="1" applyFont="1" applyFill="1" applyBorder="1" applyAlignment="1">
      <alignment horizontal="right"/>
    </xf>
    <xf numFmtId="164" fontId="9" fillId="0" borderId="37" xfId="2" applyNumberFormat="1" applyFont="1" applyFill="1" applyBorder="1" applyAlignment="1">
      <alignment horizontal="center"/>
    </xf>
    <xf numFmtId="164" fontId="9" fillId="0" borderId="35" xfId="2" applyNumberFormat="1" applyFont="1" applyFill="1" applyBorder="1" applyAlignment="1">
      <alignment horizontal="center"/>
    </xf>
    <xf numFmtId="164" fontId="1" fillId="6" borderId="35" xfId="2" applyNumberFormat="1" applyFont="1" applyFill="1" applyBorder="1"/>
    <xf numFmtId="164" fontId="1" fillId="23" borderId="35" xfId="2" applyNumberFormat="1" applyFont="1" applyFill="1" applyBorder="1"/>
    <xf numFmtId="164" fontId="9" fillId="0" borderId="46" xfId="2" applyNumberFormat="1" applyFont="1" applyBorder="1" applyAlignment="1">
      <alignment horizontal="right"/>
    </xf>
    <xf numFmtId="164" fontId="9" fillId="0" borderId="46" xfId="2" applyNumberFormat="1" applyFont="1" applyFill="1" applyBorder="1" applyAlignment="1">
      <alignment horizontal="right"/>
    </xf>
    <xf numFmtId="164" fontId="1" fillId="6" borderId="46" xfId="2" applyNumberFormat="1" applyFont="1" applyFill="1" applyBorder="1"/>
    <xf numFmtId="164" fontId="1" fillId="23" borderId="46" xfId="2" applyNumberFormat="1" applyFont="1" applyFill="1" applyBorder="1"/>
    <xf numFmtId="167" fontId="1" fillId="5" borderId="0" xfId="2" applyNumberFormat="1" applyFill="1" applyBorder="1" applyAlignment="1">
      <alignment horizontal="right"/>
    </xf>
    <xf numFmtId="164" fontId="9" fillId="24" borderId="0" xfId="2" applyNumberFormat="1" applyFont="1" applyFill="1" applyBorder="1" applyAlignment="1">
      <alignment horizontal="right"/>
    </xf>
    <xf numFmtId="1" fontId="1" fillId="5" borderId="0" xfId="2" applyNumberFormat="1" applyFont="1" applyFill="1" applyBorder="1" applyAlignment="1">
      <alignment horizontal="center"/>
    </xf>
    <xf numFmtId="1" fontId="1" fillId="5" borderId="0" xfId="2" applyNumberFormat="1" applyFill="1" applyBorder="1"/>
    <xf numFmtId="1" fontId="1" fillId="5" borderId="0" xfId="2" applyNumberFormat="1" applyFill="1" applyBorder="1" applyAlignment="1">
      <alignment horizontal="center"/>
    </xf>
    <xf numFmtId="164" fontId="1" fillId="5" borderId="0" xfId="2" applyNumberFormat="1" applyFill="1" applyBorder="1"/>
    <xf numFmtId="1" fontId="1" fillId="5" borderId="0" xfId="2" applyNumberFormat="1" applyFill="1" applyBorder="1" applyAlignment="1">
      <alignment horizontal="right"/>
    </xf>
    <xf numFmtId="0" fontId="1" fillId="6" borderId="96" xfId="2" applyFill="1" applyBorder="1"/>
    <xf numFmtId="167" fontId="1" fillId="6" borderId="0" xfId="2" applyNumberFormat="1" applyFill="1" applyBorder="1" applyAlignment="1">
      <alignment horizontal="right"/>
    </xf>
    <xf numFmtId="0" fontId="1" fillId="6" borderId="96" xfId="2" applyFill="1" applyBorder="1" applyAlignment="1">
      <alignment horizontal="right"/>
    </xf>
    <xf numFmtId="0" fontId="3" fillId="0" borderId="96" xfId="2" applyFont="1" applyFill="1" applyBorder="1" applyAlignment="1">
      <alignment vertical="center"/>
    </xf>
    <xf numFmtId="0" fontId="1" fillId="0" borderId="96" xfId="2" applyFill="1" applyBorder="1" applyAlignment="1"/>
    <xf numFmtId="167" fontId="1" fillId="0" borderId="96" xfId="2" applyNumberFormat="1" applyFill="1" applyBorder="1" applyAlignment="1"/>
    <xf numFmtId="0" fontId="1" fillId="0" borderId="96" xfId="2" applyFill="1" applyBorder="1"/>
    <xf numFmtId="164" fontId="16" fillId="0" borderId="96" xfId="2" applyNumberFormat="1" applyFont="1" applyFill="1" applyBorder="1"/>
    <xf numFmtId="164" fontId="9" fillId="0" borderId="96" xfId="2" applyNumberFormat="1" applyFont="1" applyFill="1" applyBorder="1" applyAlignment="1">
      <alignment horizontal="right"/>
    </xf>
    <xf numFmtId="0" fontId="1" fillId="0" borderId="0" xfId="2" applyFill="1" applyBorder="1" applyAlignment="1"/>
    <xf numFmtId="0" fontId="15" fillId="0" borderId="0" xfId="2" applyFont="1" applyFill="1" applyBorder="1" applyAlignment="1"/>
    <xf numFmtId="0" fontId="1" fillId="0" borderId="96" xfId="2" applyFill="1" applyBorder="1" applyAlignment="1">
      <alignment horizontal="right"/>
    </xf>
    <xf numFmtId="0" fontId="1" fillId="0" borderId="103" xfId="2" applyFill="1" applyBorder="1" applyAlignment="1"/>
    <xf numFmtId="166" fontId="1" fillId="0" borderId="97" xfId="2" applyNumberFormat="1" applyFill="1" applyBorder="1" applyAlignment="1">
      <alignment horizontal="right"/>
    </xf>
    <xf numFmtId="167" fontId="1" fillId="0" borderId="104" xfId="2" applyNumberFormat="1" applyFill="1" applyBorder="1" applyAlignment="1"/>
    <xf numFmtId="166" fontId="1" fillId="0" borderId="96" xfId="2" applyNumberFormat="1" applyFill="1" applyBorder="1" applyAlignment="1">
      <alignment horizontal="right"/>
    </xf>
    <xf numFmtId="0" fontId="1" fillId="0" borderId="96" xfId="2" applyFill="1" applyBorder="1" applyAlignment="1">
      <alignment horizontal="center"/>
    </xf>
    <xf numFmtId="166" fontId="1" fillId="0" borderId="96" xfId="2" applyNumberFormat="1" applyFill="1" applyBorder="1" applyAlignment="1"/>
    <xf numFmtId="164" fontId="1" fillId="0" borderId="96" xfId="2" applyNumberFormat="1" applyFont="1" applyFill="1" applyBorder="1" applyAlignment="1"/>
    <xf numFmtId="164" fontId="1" fillId="0" borderId="96" xfId="2" quotePrefix="1" applyNumberFormat="1" applyFont="1" applyFill="1" applyBorder="1" applyAlignment="1"/>
    <xf numFmtId="0" fontId="1" fillId="0" borderId="96" xfId="2" applyFont="1" applyFill="1" applyBorder="1" applyAlignment="1"/>
    <xf numFmtId="166" fontId="1" fillId="0" borderId="106" xfId="2" applyNumberFormat="1" applyFill="1" applyBorder="1" applyAlignment="1"/>
    <xf numFmtId="164" fontId="9" fillId="0" borderId="105" xfId="2" applyNumberFormat="1" applyFont="1" applyFill="1" applyBorder="1" applyAlignment="1">
      <alignment horizontal="right"/>
    </xf>
    <xf numFmtId="166" fontId="1" fillId="0" borderId="96" xfId="2" applyNumberFormat="1" applyFont="1" applyFill="1" applyBorder="1" applyAlignment="1"/>
    <xf numFmtId="167" fontId="1" fillId="0" borderId="96" xfId="2" applyNumberFormat="1" applyFill="1" applyBorder="1" applyAlignment="1">
      <alignment horizontal="right"/>
    </xf>
    <xf numFmtId="166" fontId="1" fillId="0" borderId="105" xfId="2" applyNumberFormat="1" applyFill="1" applyBorder="1" applyAlignment="1">
      <alignment horizontal="right"/>
    </xf>
    <xf numFmtId="164" fontId="14" fillId="0" borderId="96" xfId="2" applyNumberFormat="1" applyFont="1" applyFill="1" applyBorder="1" applyAlignment="1">
      <alignment horizontal="right"/>
    </xf>
    <xf numFmtId="0" fontId="5" fillId="0" borderId="96" xfId="2" applyFont="1" applyFill="1" applyBorder="1" applyAlignment="1">
      <alignment horizontal="right"/>
    </xf>
    <xf numFmtId="0" fontId="5" fillId="6" borderId="0" xfId="2" applyFont="1" applyFill="1" applyBorder="1" applyAlignment="1">
      <alignment horizontal="right"/>
    </xf>
    <xf numFmtId="164" fontId="14" fillId="0" borderId="105" xfId="2" applyNumberFormat="1" applyFont="1" applyFill="1" applyBorder="1" applyAlignment="1">
      <alignment horizontal="right"/>
    </xf>
    <xf numFmtId="164" fontId="14" fillId="0" borderId="96" xfId="2" applyNumberFormat="1" applyFont="1" applyFill="1" applyBorder="1" applyAlignment="1"/>
    <xf numFmtId="167" fontId="17" fillId="0" borderId="96" xfId="2" applyNumberFormat="1" applyFont="1" applyFill="1" applyBorder="1" applyAlignment="1"/>
    <xf numFmtId="0" fontId="1" fillId="17" borderId="0" xfId="2" applyFill="1" applyBorder="1" applyAlignment="1">
      <alignment horizontal="right"/>
    </xf>
    <xf numFmtId="169" fontId="14" fillId="0" borderId="96" xfId="2" applyNumberFormat="1" applyFont="1" applyFill="1" applyBorder="1" applyAlignment="1">
      <alignment horizontal="right"/>
    </xf>
    <xf numFmtId="0" fontId="1" fillId="0" borderId="0" xfId="2" applyFill="1" applyBorder="1" applyAlignment="1">
      <alignment horizontal="right"/>
    </xf>
    <xf numFmtId="0" fontId="1" fillId="17" borderId="0" xfId="2" applyFont="1" applyFill="1" applyBorder="1" applyAlignment="1">
      <alignment horizontal="right"/>
    </xf>
    <xf numFmtId="1" fontId="14" fillId="17" borderId="0" xfId="2" applyNumberFormat="1" applyFont="1" applyFill="1" applyBorder="1" applyAlignment="1">
      <alignment horizontal="right"/>
    </xf>
    <xf numFmtId="0" fontId="5" fillId="17" borderId="0" xfId="2" applyFont="1" applyFill="1" applyBorder="1" applyAlignment="1">
      <alignment horizontal="right"/>
    </xf>
    <xf numFmtId="1" fontId="1" fillId="0" borderId="96" xfId="2" applyNumberFormat="1" applyFont="1" applyFill="1" applyBorder="1" applyAlignment="1"/>
    <xf numFmtId="166" fontId="1" fillId="0" borderId="103" xfId="2" applyNumberFormat="1" applyFont="1" applyFill="1" applyBorder="1" applyAlignment="1"/>
    <xf numFmtId="166" fontId="1" fillId="0" borderId="103" xfId="2" quotePrefix="1" applyNumberFormat="1" applyFont="1" applyFill="1" applyBorder="1" applyAlignment="1"/>
    <xf numFmtId="0" fontId="1" fillId="0" borderId="103" xfId="2" applyFill="1" applyBorder="1" applyAlignment="1">
      <alignment horizontal="right"/>
    </xf>
    <xf numFmtId="0" fontId="1" fillId="0" borderId="103" xfId="2" applyFont="1" applyFill="1" applyBorder="1" applyAlignment="1"/>
    <xf numFmtId="167" fontId="1" fillId="0" borderId="103" xfId="2" applyNumberFormat="1" applyFill="1" applyBorder="1" applyAlignment="1">
      <alignment horizontal="right"/>
    </xf>
    <xf numFmtId="166" fontId="1" fillId="0" borderId="103" xfId="2" applyNumberFormat="1" applyFill="1" applyBorder="1" applyAlignment="1">
      <alignment horizontal="right"/>
    </xf>
    <xf numFmtId="166" fontId="1" fillId="0" borderId="107" xfId="2" applyNumberFormat="1" applyFont="1" applyFill="1" applyBorder="1" applyAlignment="1"/>
    <xf numFmtId="166" fontId="1" fillId="0" borderId="96" xfId="2" applyNumberFormat="1" applyFill="1" applyBorder="1" applyAlignment="1">
      <alignment horizontal="left"/>
    </xf>
    <xf numFmtId="166" fontId="1" fillId="0" borderId="106" xfId="2" applyNumberFormat="1" applyFill="1" applyBorder="1" applyAlignment="1">
      <alignment horizontal="left"/>
    </xf>
    <xf numFmtId="166" fontId="1" fillId="0" borderId="106" xfId="2" applyNumberFormat="1" applyFont="1" applyFill="1" applyBorder="1" applyAlignment="1">
      <alignment horizontal="right"/>
    </xf>
    <xf numFmtId="0" fontId="1" fillId="0" borderId="106" xfId="2" applyFont="1" applyFill="1" applyBorder="1" applyAlignment="1"/>
    <xf numFmtId="0" fontId="1" fillId="0" borderId="106" xfId="2" applyFill="1" applyBorder="1"/>
    <xf numFmtId="0" fontId="1" fillId="0" borderId="103" xfId="2" applyFill="1" applyBorder="1"/>
    <xf numFmtId="164" fontId="1" fillId="0" borderId="96" xfId="2" applyNumberFormat="1" applyFill="1" applyBorder="1"/>
    <xf numFmtId="166" fontId="1" fillId="17" borderId="96" xfId="2" applyNumberFormat="1" applyFont="1" applyFill="1" applyBorder="1" applyAlignment="1"/>
    <xf numFmtId="0" fontId="1" fillId="0" borderId="0" xfId="2" applyFill="1" applyBorder="1"/>
    <xf numFmtId="0" fontId="1" fillId="0" borderId="108" xfId="2" applyFill="1" applyBorder="1"/>
    <xf numFmtId="0" fontId="1" fillId="5" borderId="99" xfId="2" applyFill="1" applyBorder="1"/>
    <xf numFmtId="1" fontId="1" fillId="5" borderId="0" xfId="2" applyNumberFormat="1" applyFill="1" applyAlignment="1">
      <alignment horizontal="right"/>
    </xf>
    <xf numFmtId="1" fontId="1" fillId="0" borderId="0" xfId="2" applyNumberFormat="1" applyAlignment="1">
      <alignment horizontal="right"/>
    </xf>
    <xf numFmtId="0" fontId="1" fillId="0" borderId="0" xfId="2" applyAlignment="1">
      <alignment horizontal="right"/>
    </xf>
    <xf numFmtId="2" fontId="1" fillId="0" borderId="0" xfId="2" applyNumberFormat="1"/>
    <xf numFmtId="164" fontId="1" fillId="0" borderId="0" xfId="2" applyNumberFormat="1"/>
    <xf numFmtId="0" fontId="1" fillId="0" borderId="0" xfId="2" applyFill="1"/>
    <xf numFmtId="1" fontId="1" fillId="5" borderId="96" xfId="2" applyNumberFormat="1" applyFill="1" applyBorder="1" applyAlignment="1">
      <alignment horizontal="right"/>
    </xf>
    <xf numFmtId="1" fontId="1" fillId="0" borderId="96" xfId="2" applyNumberFormat="1" applyBorder="1" applyAlignment="1">
      <alignment horizontal="right"/>
    </xf>
    <xf numFmtId="0" fontId="1" fillId="0" borderId="96" xfId="2" applyBorder="1" applyAlignment="1">
      <alignment horizontal="right"/>
    </xf>
    <xf numFmtId="2" fontId="1" fillId="0" borderId="96" xfId="2" applyNumberFormat="1" applyBorder="1"/>
    <xf numFmtId="0" fontId="1" fillId="0" borderId="96" xfId="2" applyBorder="1"/>
    <xf numFmtId="164" fontId="1" fillId="0" borderId="96" xfId="2" applyNumberFormat="1" applyBorder="1"/>
    <xf numFmtId="167" fontId="1" fillId="0" borderId="108" xfId="2" applyNumberFormat="1" applyFont="1" applyFill="1" applyBorder="1" applyAlignment="1"/>
    <xf numFmtId="166" fontId="1" fillId="0" borderId="107" xfId="2" applyNumberFormat="1" applyFill="1" applyBorder="1" applyAlignment="1">
      <alignment horizontal="right"/>
    </xf>
    <xf numFmtId="167" fontId="1" fillId="0" borderId="103" xfId="2" applyNumberFormat="1" applyFill="1" applyBorder="1" applyAlignment="1"/>
    <xf numFmtId="0" fontId="3" fillId="0" borderId="103" xfId="2" applyFont="1" applyFill="1" applyBorder="1" applyAlignment="1">
      <alignment vertical="center"/>
    </xf>
    <xf numFmtId="0" fontId="1" fillId="20" borderId="109" xfId="2" applyFont="1" applyFill="1" applyBorder="1" applyAlignment="1">
      <alignment horizontal="left"/>
    </xf>
    <xf numFmtId="0" fontId="1" fillId="20" borderId="109" xfId="2" applyFill="1" applyBorder="1" applyAlignment="1">
      <alignment horizontal="left"/>
    </xf>
    <xf numFmtId="164" fontId="1" fillId="20" borderId="109" xfId="2" applyNumberFormat="1" applyFill="1" applyBorder="1"/>
    <xf numFmtId="166" fontId="1" fillId="0" borderId="102" xfId="2" applyNumberFormat="1" applyFont="1" applyFill="1" applyBorder="1" applyAlignment="1">
      <alignment horizontal="right"/>
    </xf>
    <xf numFmtId="166" fontId="1" fillId="25" borderId="110" xfId="2" applyNumberFormat="1" applyFill="1" applyBorder="1" applyAlignment="1">
      <alignment horizontal="right"/>
    </xf>
    <xf numFmtId="0" fontId="1" fillId="25" borderId="110" xfId="2" applyFill="1" applyBorder="1"/>
    <xf numFmtId="0" fontId="1" fillId="6" borderId="100" xfId="2" applyFill="1" applyBorder="1" applyAlignment="1">
      <alignment horizontal="right"/>
    </xf>
    <xf numFmtId="0" fontId="1" fillId="0" borderId="97" xfId="2" applyFill="1" applyBorder="1"/>
    <xf numFmtId="164" fontId="16" fillId="0" borderId="97" xfId="2" applyNumberFormat="1" applyFont="1" applyFill="1" applyBorder="1"/>
    <xf numFmtId="164" fontId="9" fillId="0" borderId="97" xfId="2" applyNumberFormat="1" applyFont="1" applyFill="1" applyBorder="1"/>
    <xf numFmtId="164" fontId="9" fillId="0" borderId="97" xfId="2" applyNumberFormat="1" applyFont="1" applyFill="1" applyBorder="1" applyAlignment="1">
      <alignment horizontal="right"/>
    </xf>
    <xf numFmtId="1" fontId="1" fillId="25" borderId="110" xfId="2" applyNumberFormat="1" applyFill="1" applyBorder="1"/>
    <xf numFmtId="0" fontId="15" fillId="0" borderId="105" xfId="2" applyFont="1" applyFill="1" applyBorder="1" applyAlignment="1"/>
    <xf numFmtId="164" fontId="9" fillId="0" borderId="106" xfId="2" applyNumberFormat="1" applyFont="1" applyFill="1" applyBorder="1" applyAlignment="1">
      <alignment horizontal="right"/>
    </xf>
    <xf numFmtId="164" fontId="9" fillId="0" borderId="108" xfId="2" applyNumberFormat="1" applyFont="1" applyFill="1" applyBorder="1" applyAlignment="1">
      <alignment horizontal="right"/>
    </xf>
    <xf numFmtId="0" fontId="1" fillId="0" borderId="105" xfId="2" applyFill="1" applyBorder="1"/>
    <xf numFmtId="166" fontId="1" fillId="0" borderId="102" xfId="2" applyNumberFormat="1" applyFill="1" applyBorder="1" applyAlignment="1">
      <alignment horizontal="right"/>
    </xf>
    <xf numFmtId="0" fontId="1" fillId="0" borderId="97" xfId="2" applyFill="1" applyBorder="1" applyAlignment="1">
      <alignment horizontal="right"/>
    </xf>
    <xf numFmtId="0" fontId="1" fillId="0" borderId="97" xfId="2" applyFill="1" applyBorder="1" applyAlignment="1">
      <alignment horizontal="center"/>
    </xf>
    <xf numFmtId="0" fontId="1" fillId="0" borderId="106" xfId="2" applyFill="1" applyBorder="1" applyAlignment="1">
      <alignment horizontal="right"/>
    </xf>
    <xf numFmtId="0" fontId="1" fillId="0" borderId="97" xfId="2" applyFont="1" applyFill="1" applyBorder="1" applyAlignment="1">
      <alignment wrapText="1"/>
    </xf>
    <xf numFmtId="0" fontId="1" fillId="6" borderId="97" xfId="2" applyFill="1" applyBorder="1"/>
    <xf numFmtId="166" fontId="1" fillId="0" borderId="97" xfId="2" applyNumberFormat="1" applyFill="1" applyBorder="1" applyAlignment="1"/>
    <xf numFmtId="166" fontId="1" fillId="0" borderId="111" xfId="2" applyNumberFormat="1" applyFont="1" applyFill="1" applyBorder="1" applyAlignment="1">
      <alignment horizontal="right"/>
    </xf>
    <xf numFmtId="0" fontId="1" fillId="0" borderId="111" xfId="2" applyFont="1" applyFill="1" applyBorder="1" applyAlignment="1"/>
    <xf numFmtId="164" fontId="1" fillId="0" borderId="100" xfId="2" applyNumberFormat="1" applyFill="1" applyBorder="1" applyAlignment="1">
      <alignment horizontal="right"/>
    </xf>
    <xf numFmtId="166" fontId="1" fillId="0" borderId="104" xfId="2" applyNumberFormat="1" applyFill="1" applyBorder="1" applyAlignment="1"/>
    <xf numFmtId="0" fontId="1" fillId="0" borderId="105" xfId="2" applyFont="1" applyFill="1" applyBorder="1" applyAlignment="1"/>
    <xf numFmtId="0" fontId="1" fillId="0" borderId="108" xfId="2" applyFill="1" applyBorder="1" applyAlignment="1">
      <alignment horizontal="right"/>
    </xf>
    <xf numFmtId="1" fontId="9" fillId="0" borderId="105" xfId="2" applyNumberFormat="1" applyFont="1" applyFill="1" applyBorder="1"/>
    <xf numFmtId="166" fontId="1" fillId="0" borderId="105" xfId="2" applyNumberFormat="1" applyFill="1" applyBorder="1" applyAlignment="1"/>
    <xf numFmtId="164" fontId="14" fillId="0" borderId="97" xfId="2" applyNumberFormat="1" applyFont="1" applyFill="1" applyBorder="1" applyAlignment="1">
      <alignment horizontal="right"/>
    </xf>
    <xf numFmtId="0" fontId="5" fillId="0" borderId="97" xfId="2" applyFont="1" applyFill="1" applyBorder="1" applyAlignment="1">
      <alignment horizontal="right"/>
    </xf>
    <xf numFmtId="0" fontId="1" fillId="0" borderId="97" xfId="2" applyFont="1" applyFill="1" applyBorder="1"/>
    <xf numFmtId="166" fontId="1" fillId="0" borderId="103" xfId="2" applyNumberFormat="1" applyFill="1" applyBorder="1" applyAlignment="1"/>
    <xf numFmtId="166" fontId="1" fillId="0" borderId="106" xfId="2" applyNumberFormat="1" applyFont="1" applyFill="1" applyBorder="1" applyAlignment="1"/>
    <xf numFmtId="164" fontId="1" fillId="0" borderId="106" xfId="2" applyNumberFormat="1" applyFill="1" applyBorder="1" applyAlignment="1">
      <alignment horizontal="right"/>
    </xf>
    <xf numFmtId="164" fontId="1" fillId="0" borderId="107" xfId="2" applyNumberFormat="1" applyFont="1" applyFill="1" applyBorder="1" applyAlignment="1"/>
    <xf numFmtId="1" fontId="1" fillId="25" borderId="110" xfId="2" applyNumberFormat="1" applyFont="1" applyFill="1" applyBorder="1" applyAlignment="1"/>
    <xf numFmtId="166" fontId="1" fillId="25" borderId="110" xfId="2" applyNumberFormat="1" applyFont="1" applyFill="1" applyBorder="1" applyAlignment="1"/>
    <xf numFmtId="167" fontId="14" fillId="0" borderId="105" xfId="2" applyNumberFormat="1" applyFont="1" applyFill="1" applyBorder="1" applyAlignment="1">
      <alignment horizontal="right"/>
    </xf>
    <xf numFmtId="167" fontId="17" fillId="0" borderId="106" xfId="2" applyNumberFormat="1" applyFont="1" applyFill="1" applyBorder="1" applyAlignment="1"/>
    <xf numFmtId="169" fontId="14" fillId="0" borderId="105" xfId="2" applyNumberFormat="1" applyFont="1" applyFill="1" applyBorder="1" applyAlignment="1">
      <alignment horizontal="right"/>
    </xf>
    <xf numFmtId="169" fontId="14" fillId="0" borderId="103" xfId="2" applyNumberFormat="1" applyFont="1" applyFill="1" applyBorder="1" applyAlignment="1">
      <alignment horizontal="right"/>
    </xf>
    <xf numFmtId="0" fontId="5" fillId="0" borderId="106" xfId="2" applyFont="1" applyFill="1" applyBorder="1" applyAlignment="1">
      <alignment horizontal="right"/>
    </xf>
    <xf numFmtId="0" fontId="1" fillId="6" borderId="101" xfId="2" applyFill="1" applyBorder="1" applyAlignment="1">
      <alignment vertical="top" wrapText="1"/>
    </xf>
    <xf numFmtId="0" fontId="1" fillId="6" borderId="0" xfId="2" applyFill="1" applyBorder="1" applyAlignment="1">
      <alignment vertical="top" wrapText="1"/>
    </xf>
    <xf numFmtId="0" fontId="1" fillId="6" borderId="102" xfId="2" applyFill="1" applyBorder="1" applyAlignment="1">
      <alignment vertical="top" wrapText="1"/>
    </xf>
    <xf numFmtId="0" fontId="1" fillId="0" borderId="106" xfId="2" applyFont="1" applyFill="1" applyBorder="1"/>
    <xf numFmtId="169" fontId="14" fillId="0" borderId="107" xfId="2" applyNumberFormat="1" applyFont="1" applyFill="1" applyBorder="1" applyAlignment="1"/>
    <xf numFmtId="164" fontId="14" fillId="25" borderId="110" xfId="2" applyNumberFormat="1" applyFont="1" applyFill="1" applyBorder="1" applyAlignment="1">
      <alignment horizontal="right"/>
    </xf>
    <xf numFmtId="0" fontId="1" fillId="25" borderId="112" xfId="2" applyFill="1" applyBorder="1"/>
    <xf numFmtId="0" fontId="1" fillId="0" borderId="100" xfId="2" applyFont="1" applyFill="1" applyBorder="1" applyAlignment="1">
      <alignment horizontal="right"/>
    </xf>
    <xf numFmtId="167" fontId="1" fillId="0" borderId="97" xfId="2" applyNumberFormat="1" applyFill="1" applyBorder="1" applyAlignment="1">
      <alignment horizontal="right"/>
    </xf>
    <xf numFmtId="0" fontId="1" fillId="25" borderId="110" xfId="2" applyFill="1" applyBorder="1" applyAlignment="1">
      <alignment horizontal="right"/>
    </xf>
    <xf numFmtId="167" fontId="1" fillId="25" borderId="110" xfId="2" applyNumberFormat="1" applyFill="1" applyBorder="1" applyAlignment="1">
      <alignment horizontal="right"/>
    </xf>
    <xf numFmtId="164" fontId="1" fillId="0" borderId="103" xfId="2" applyNumberFormat="1" applyFont="1" applyFill="1" applyBorder="1" applyAlignment="1"/>
    <xf numFmtId="166" fontId="1" fillId="0" borderId="100" xfId="2" applyNumberFormat="1" applyFill="1" applyBorder="1" applyAlignment="1">
      <alignment horizontal="right"/>
    </xf>
    <xf numFmtId="0" fontId="1" fillId="0" borderId="97" xfId="2" applyFont="1" applyFill="1" applyBorder="1" applyAlignment="1">
      <alignment horizontal="right"/>
    </xf>
    <xf numFmtId="1" fontId="14" fillId="0" borderId="97" xfId="2" applyNumberFormat="1" applyFont="1" applyFill="1" applyBorder="1" applyAlignment="1">
      <alignment horizontal="right"/>
    </xf>
    <xf numFmtId="166" fontId="1" fillId="6" borderId="108" xfId="2" applyNumberFormat="1" applyFill="1" applyBorder="1" applyAlignment="1">
      <alignment horizontal="right"/>
    </xf>
    <xf numFmtId="0" fontId="1" fillId="0" borderId="100" xfId="2" applyFill="1" applyBorder="1" applyAlignment="1">
      <alignment horizontal="right"/>
    </xf>
    <xf numFmtId="166" fontId="1" fillId="17" borderId="97" xfId="2" applyNumberFormat="1" applyFont="1" applyFill="1" applyBorder="1" applyAlignment="1"/>
    <xf numFmtId="167" fontId="1" fillId="0" borderId="105" xfId="2" applyNumberFormat="1" applyFill="1" applyBorder="1" applyAlignment="1"/>
    <xf numFmtId="0" fontId="1" fillId="6" borderId="113" xfId="2" applyFill="1" applyBorder="1"/>
    <xf numFmtId="167" fontId="1" fillId="6" borderId="10" xfId="2" applyNumberFormat="1" applyFill="1" applyBorder="1" applyAlignment="1">
      <alignment horizontal="right"/>
    </xf>
    <xf numFmtId="0" fontId="1" fillId="6" borderId="114" xfId="2" applyFill="1" applyBorder="1" applyAlignment="1">
      <alignment horizontal="right"/>
    </xf>
    <xf numFmtId="0" fontId="1" fillId="6" borderId="114" xfId="2" applyFill="1" applyBorder="1"/>
    <xf numFmtId="0" fontId="1" fillId="6" borderId="115" xfId="2" applyFill="1" applyBorder="1"/>
    <xf numFmtId="0" fontId="1" fillId="6" borderId="116" xfId="2" applyFill="1" applyBorder="1"/>
    <xf numFmtId="0" fontId="1" fillId="6" borderId="117" xfId="2" applyFill="1" applyBorder="1"/>
    <xf numFmtId="0" fontId="1" fillId="6" borderId="118" xfId="2" applyFill="1" applyBorder="1"/>
    <xf numFmtId="0" fontId="1" fillId="20" borderId="119" xfId="2" applyFill="1" applyBorder="1"/>
    <xf numFmtId="166" fontId="1" fillId="20" borderId="120" xfId="2" applyNumberFormat="1" applyFill="1" applyBorder="1" applyAlignment="1">
      <alignment horizontal="right"/>
    </xf>
    <xf numFmtId="164" fontId="1" fillId="20" borderId="120" xfId="2" applyNumberFormat="1" applyFill="1" applyBorder="1" applyAlignment="1">
      <alignment horizontal="right"/>
    </xf>
    <xf numFmtId="0" fontId="1" fillId="0" borderId="121" xfId="2" applyFill="1" applyBorder="1"/>
    <xf numFmtId="0" fontId="1" fillId="20" borderId="120" xfId="2" applyFill="1" applyBorder="1" applyAlignment="1">
      <alignment horizontal="right"/>
    </xf>
    <xf numFmtId="167" fontId="1" fillId="20" borderId="120" xfId="2" applyNumberFormat="1" applyFill="1" applyBorder="1" applyAlignment="1">
      <alignment horizontal="right"/>
    </xf>
    <xf numFmtId="0" fontId="1" fillId="26" borderId="122" xfId="2" applyFill="1" applyBorder="1" applyAlignment="1"/>
    <xf numFmtId="0" fontId="1" fillId="26" borderId="123" xfId="2" applyFont="1" applyFill="1" applyBorder="1"/>
    <xf numFmtId="0" fontId="1" fillId="26" borderId="123" xfId="2" applyFill="1" applyBorder="1"/>
    <xf numFmtId="164" fontId="1" fillId="26" borderId="123" xfId="2" applyNumberFormat="1" applyFill="1" applyBorder="1"/>
    <xf numFmtId="0" fontId="1" fillId="0" borderId="121" xfId="2" applyFont="1" applyFill="1" applyBorder="1" applyAlignment="1">
      <alignment horizontal="left"/>
    </xf>
    <xf numFmtId="166" fontId="1" fillId="22" borderId="124" xfId="2" applyNumberFormat="1" applyFont="1" applyFill="1" applyBorder="1" applyAlignment="1">
      <alignment horizontal="right"/>
    </xf>
    <xf numFmtId="1" fontId="1" fillId="22" borderId="124" xfId="2" applyNumberFormat="1" applyFill="1" applyBorder="1" applyAlignment="1">
      <alignment horizontal="right"/>
    </xf>
    <xf numFmtId="0" fontId="1" fillId="26" borderId="123" xfId="2" applyFill="1" applyBorder="1" applyAlignment="1">
      <alignment horizontal="right"/>
    </xf>
    <xf numFmtId="164" fontId="1" fillId="26" borderId="123" xfId="2" applyNumberFormat="1" applyFill="1" applyBorder="1" applyAlignment="1">
      <alignment horizontal="right"/>
    </xf>
    <xf numFmtId="164" fontId="9" fillId="22" borderId="125" xfId="2" applyNumberFormat="1" applyFont="1" applyFill="1" applyBorder="1"/>
    <xf numFmtId="166" fontId="1" fillId="22" borderId="124" xfId="2" applyNumberFormat="1" applyFont="1" applyFill="1" applyBorder="1" applyAlignment="1">
      <alignment horizontal="left"/>
    </xf>
    <xf numFmtId="164" fontId="1" fillId="22" borderId="124" xfId="2" applyNumberFormat="1" applyFont="1" applyFill="1" applyBorder="1" applyAlignment="1">
      <alignment horizontal="right"/>
    </xf>
    <xf numFmtId="167" fontId="1" fillId="26" borderId="123" xfId="2" applyNumberFormat="1" applyFill="1" applyBorder="1" applyAlignment="1">
      <alignment horizontal="right"/>
    </xf>
    <xf numFmtId="0" fontId="1" fillId="0" borderId="126" xfId="2" applyFont="1" applyFill="1" applyBorder="1"/>
    <xf numFmtId="164" fontId="1" fillId="22" borderId="124" xfId="2" applyNumberFormat="1" applyFill="1" applyBorder="1" applyAlignment="1">
      <alignment horizontal="right"/>
    </xf>
    <xf numFmtId="0" fontId="1" fillId="0" borderId="118" xfId="2" applyFont="1" applyFill="1" applyBorder="1" applyAlignment="1">
      <alignment wrapText="1"/>
    </xf>
    <xf numFmtId="164" fontId="14" fillId="22" borderId="124" xfId="2" applyNumberFormat="1" applyFont="1" applyFill="1" applyBorder="1" applyAlignment="1">
      <alignment horizontal="right"/>
    </xf>
    <xf numFmtId="0" fontId="1" fillId="22" borderId="124" xfId="2" applyFont="1" applyFill="1" applyBorder="1" applyAlignment="1"/>
    <xf numFmtId="0" fontId="1" fillId="25" borderId="127" xfId="2" applyFont="1" applyFill="1" applyBorder="1" applyAlignment="1">
      <alignment wrapText="1"/>
    </xf>
    <xf numFmtId="0" fontId="1" fillId="22" borderId="124" xfId="2" applyFill="1" applyBorder="1" applyAlignment="1">
      <alignment horizontal="right"/>
    </xf>
    <xf numFmtId="167" fontId="1" fillId="22" borderId="124" xfId="2" applyNumberFormat="1" applyFill="1" applyBorder="1" applyAlignment="1">
      <alignment horizontal="right"/>
    </xf>
    <xf numFmtId="0" fontId="1" fillId="0" borderId="126" xfId="2" applyFont="1" applyFill="1" applyBorder="1" applyAlignment="1">
      <alignment horizontal="center"/>
    </xf>
    <xf numFmtId="0" fontId="1" fillId="0" borderId="116" xfId="2" applyFont="1" applyFill="1" applyBorder="1"/>
    <xf numFmtId="0" fontId="1" fillId="0" borderId="116" xfId="2" applyFill="1" applyBorder="1"/>
    <xf numFmtId="0" fontId="1" fillId="0" borderId="116" xfId="2" applyFont="1" applyFill="1" applyBorder="1" applyAlignment="1"/>
    <xf numFmtId="164" fontId="1" fillId="20" borderId="120" xfId="2" applyNumberFormat="1" applyFill="1" applyBorder="1"/>
    <xf numFmtId="0" fontId="1" fillId="6" borderId="128" xfId="2" applyFill="1" applyBorder="1"/>
    <xf numFmtId="0" fontId="1" fillId="0" borderId="129" xfId="2" applyFill="1" applyBorder="1"/>
    <xf numFmtId="0" fontId="1" fillId="0" borderId="130" xfId="2" applyFill="1" applyBorder="1"/>
    <xf numFmtId="166" fontId="1" fillId="0" borderId="130" xfId="2" applyNumberFormat="1" applyFill="1" applyBorder="1" applyAlignment="1">
      <alignment horizontal="right"/>
    </xf>
    <xf numFmtId="166" fontId="1" fillId="0" borderId="130" xfId="2" applyNumberFormat="1" applyFont="1" applyFill="1" applyBorder="1" applyAlignment="1">
      <alignment horizontal="right"/>
    </xf>
    <xf numFmtId="167" fontId="1" fillId="0" borderId="130" xfId="2" applyNumberFormat="1" applyFill="1" applyBorder="1" applyAlignment="1">
      <alignment horizontal="right"/>
    </xf>
    <xf numFmtId="166" fontId="1" fillId="6" borderId="130" xfId="2" applyNumberFormat="1" applyFill="1" applyBorder="1" applyAlignment="1">
      <alignment horizontal="right"/>
    </xf>
    <xf numFmtId="166" fontId="5" fillId="6" borderId="130" xfId="2" applyNumberFormat="1" applyFont="1" applyFill="1" applyBorder="1" applyAlignment="1">
      <alignment horizontal="right"/>
    </xf>
    <xf numFmtId="0" fontId="1" fillId="0" borderId="130" xfId="2" applyFill="1" applyBorder="1" applyAlignment="1">
      <alignment horizontal="right"/>
    </xf>
    <xf numFmtId="0" fontId="1" fillId="0" borderId="131" xfId="2" applyFill="1" applyBorder="1" applyAlignment="1">
      <alignment horizontal="right"/>
    </xf>
    <xf numFmtId="0" fontId="1" fillId="0" borderId="131" xfId="2" applyFill="1" applyBorder="1"/>
    <xf numFmtId="0" fontId="1" fillId="6" borderId="131" xfId="2" applyFill="1" applyBorder="1"/>
    <xf numFmtId="0" fontId="1" fillId="0" borderId="132" xfId="2" applyFill="1" applyBorder="1"/>
    <xf numFmtId="0" fontId="1" fillId="0" borderId="131" xfId="2" applyFont="1" applyFill="1" applyBorder="1"/>
    <xf numFmtId="167" fontId="1" fillId="0" borderId="132" xfId="2" applyNumberFormat="1" applyFill="1" applyBorder="1" applyAlignment="1">
      <alignment horizontal="right"/>
    </xf>
    <xf numFmtId="0" fontId="1" fillId="6" borderId="132" xfId="2" applyFill="1" applyBorder="1"/>
    <xf numFmtId="0" fontId="1" fillId="6" borderId="133" xfId="2" applyFill="1" applyBorder="1"/>
    <xf numFmtId="0" fontId="1" fillId="20" borderId="120" xfId="2" applyFont="1" applyFill="1" applyBorder="1" applyAlignment="1">
      <alignment horizontal="right"/>
    </xf>
    <xf numFmtId="164" fontId="9" fillId="0" borderId="35" xfId="2" quotePrefix="1" applyNumberFormat="1" applyFont="1" applyBorder="1" applyAlignment="1">
      <alignment horizontal="right"/>
    </xf>
    <xf numFmtId="164" fontId="9" fillId="20" borderId="35" xfId="2" applyNumberFormat="1" applyFont="1" applyFill="1" applyBorder="1" applyAlignment="1">
      <alignment horizontal="right"/>
    </xf>
    <xf numFmtId="164" fontId="9" fillId="26" borderId="35" xfId="2" applyNumberFormat="1" applyFont="1" applyFill="1" applyBorder="1" applyAlignment="1">
      <alignment horizontal="right"/>
    </xf>
    <xf numFmtId="164" fontId="9" fillId="21" borderId="35" xfId="2" applyNumberFormat="1" applyFont="1" applyFill="1" applyBorder="1" applyAlignment="1">
      <alignment horizontal="right"/>
    </xf>
    <xf numFmtId="164" fontId="9" fillId="0" borderId="37" xfId="2" quotePrefix="1" applyNumberFormat="1" applyFont="1" applyBorder="1" applyAlignment="1">
      <alignment horizontal="right"/>
    </xf>
    <xf numFmtId="0" fontId="1" fillId="0" borderId="137" xfId="2" applyFill="1" applyBorder="1" applyAlignment="1">
      <alignment horizontal="center"/>
    </xf>
    <xf numFmtId="0" fontId="1" fillId="0" borderId="136" xfId="2" applyFill="1" applyBorder="1" applyAlignment="1">
      <alignment horizontal="center"/>
    </xf>
    <xf numFmtId="0" fontId="1" fillId="0" borderId="138" xfId="2" applyFill="1" applyBorder="1" applyAlignment="1">
      <alignment horizontal="center"/>
    </xf>
    <xf numFmtId="164" fontId="9" fillId="0" borderId="139" xfId="2" quotePrefix="1" applyNumberFormat="1" applyFont="1" applyBorder="1" applyAlignment="1">
      <alignment horizontal="right"/>
    </xf>
    <xf numFmtId="164" fontId="9" fillId="0" borderId="67" xfId="2" applyNumberFormat="1" applyFont="1" applyBorder="1" applyAlignment="1">
      <alignment horizontal="right"/>
    </xf>
    <xf numFmtId="164" fontId="9" fillId="0" borderId="67" xfId="2" quotePrefix="1" applyNumberFormat="1" applyFont="1" applyBorder="1" applyAlignment="1">
      <alignment horizontal="right"/>
    </xf>
    <xf numFmtId="166" fontId="1" fillId="20" borderId="142" xfId="2" applyNumberFormat="1" applyFont="1" applyFill="1" applyBorder="1" applyAlignment="1">
      <alignment horizontal="center"/>
    </xf>
    <xf numFmtId="166" fontId="1" fillId="26" borderId="142" xfId="2" applyNumberFormat="1" applyFont="1" applyFill="1" applyBorder="1" applyAlignment="1">
      <alignment horizontal="center"/>
    </xf>
    <xf numFmtId="166" fontId="1" fillId="21" borderId="142" xfId="2" applyNumberFormat="1" applyFont="1" applyFill="1" applyBorder="1" applyAlignment="1">
      <alignment horizontal="center"/>
    </xf>
    <xf numFmtId="2" fontId="1" fillId="21" borderId="142" xfId="2" applyNumberFormat="1" applyFont="1" applyFill="1" applyBorder="1" applyAlignment="1">
      <alignment horizontal="center"/>
    </xf>
    <xf numFmtId="166" fontId="1" fillId="22" borderId="142" xfId="2" applyNumberFormat="1" applyFont="1" applyFill="1" applyBorder="1" applyAlignment="1">
      <alignment horizontal="center"/>
    </xf>
    <xf numFmtId="2" fontId="1" fillId="22" borderId="142" xfId="2" applyNumberFormat="1" applyFont="1" applyFill="1" applyBorder="1" applyAlignment="1">
      <alignment horizontal="center"/>
    </xf>
    <xf numFmtId="164" fontId="9" fillId="0" borderId="144" xfId="2" quotePrefix="1" applyNumberFormat="1" applyFont="1" applyBorder="1" applyAlignment="1">
      <alignment horizontal="right"/>
    </xf>
    <xf numFmtId="164" fontId="9" fillId="20" borderId="46" xfId="2" applyNumberFormat="1" applyFont="1" applyFill="1" applyBorder="1" applyAlignment="1">
      <alignment horizontal="right"/>
    </xf>
    <xf numFmtId="164" fontId="9" fillId="0" borderId="46" xfId="2" quotePrefix="1" applyNumberFormat="1" applyFont="1" applyBorder="1" applyAlignment="1">
      <alignment horizontal="right"/>
    </xf>
    <xf numFmtId="164" fontId="9" fillId="26" borderId="46" xfId="2" applyNumberFormat="1" applyFont="1" applyFill="1" applyBorder="1" applyAlignment="1">
      <alignment horizontal="right"/>
    </xf>
    <xf numFmtId="164" fontId="9" fillId="21" borderId="46" xfId="2" applyNumberFormat="1" applyFont="1" applyFill="1" applyBorder="1" applyAlignment="1">
      <alignment horizontal="right"/>
    </xf>
    <xf numFmtId="164" fontId="9" fillId="0" borderId="144" xfId="2" applyNumberFormat="1" applyFont="1" applyFill="1" applyBorder="1" applyAlignment="1">
      <alignment horizontal="center"/>
    </xf>
    <xf numFmtId="164" fontId="9" fillId="0" borderId="46" xfId="2" applyNumberFormat="1" applyFont="1" applyFill="1" applyBorder="1" applyAlignment="1">
      <alignment horizontal="center"/>
    </xf>
    <xf numFmtId="164" fontId="9" fillId="0" borderId="145" xfId="2" applyNumberFormat="1" applyFont="1" applyFill="1" applyBorder="1"/>
    <xf numFmtId="166" fontId="1" fillId="20" borderId="32" xfId="2" applyNumberFormat="1" applyFont="1" applyFill="1" applyBorder="1" applyAlignment="1">
      <alignment horizontal="center"/>
    </xf>
    <xf numFmtId="166" fontId="1" fillId="20" borderId="148" xfId="2" applyNumberFormat="1" applyFont="1" applyFill="1" applyBorder="1" applyAlignment="1">
      <alignment horizontal="center"/>
    </xf>
    <xf numFmtId="166" fontId="1" fillId="26" borderId="32" xfId="2" applyNumberFormat="1" applyFont="1" applyFill="1" applyBorder="1" applyAlignment="1">
      <alignment horizontal="center"/>
    </xf>
    <xf numFmtId="166" fontId="1" fillId="21" borderId="32" xfId="2" applyNumberFormat="1" applyFont="1" applyFill="1" applyBorder="1" applyAlignment="1">
      <alignment horizontal="center"/>
    </xf>
    <xf numFmtId="49" fontId="1" fillId="0" borderId="149" xfId="2" applyNumberFormat="1" applyFill="1" applyBorder="1" applyAlignment="1"/>
    <xf numFmtId="166" fontId="1" fillId="0" borderId="150" xfId="2" applyNumberFormat="1" applyFont="1" applyFill="1" applyBorder="1" applyAlignment="1">
      <alignment horizontal="center"/>
    </xf>
    <xf numFmtId="166" fontId="1" fillId="22" borderId="32" xfId="2" applyNumberFormat="1" applyFont="1" applyFill="1" applyBorder="1" applyAlignment="1">
      <alignment horizontal="center"/>
    </xf>
    <xf numFmtId="49" fontId="1" fillId="0" borderId="35" xfId="0" applyNumberFormat="1" applyFont="1" applyBorder="1" applyAlignment="1" applyProtection="1">
      <alignment horizontal="right"/>
      <protection locked="0"/>
    </xf>
    <xf numFmtId="49" fontId="1" fillId="0" borderId="36" xfId="0" applyNumberFormat="1" applyFont="1" applyBorder="1" applyAlignment="1" applyProtection="1">
      <alignment horizontal="right"/>
      <protection locked="0"/>
    </xf>
    <xf numFmtId="49" fontId="1" fillId="0" borderId="35" xfId="0" applyNumberFormat="1" applyFont="1" applyFill="1" applyBorder="1" applyProtection="1">
      <protection locked="0"/>
    </xf>
    <xf numFmtId="49" fontId="1" fillId="0" borderId="36" xfId="0" applyNumberFormat="1" applyFont="1" applyFill="1" applyBorder="1" applyProtection="1">
      <protection locked="0"/>
    </xf>
    <xf numFmtId="20" fontId="0" fillId="3" borderId="8" xfId="0" applyNumberFormat="1" applyFill="1" applyBorder="1" applyAlignment="1">
      <alignment horizontal="center"/>
    </xf>
    <xf numFmtId="20" fontId="0" fillId="3" borderId="65" xfId="0" applyNumberFormat="1" applyFill="1" applyBorder="1" applyAlignment="1">
      <alignment horizontal="center"/>
    </xf>
    <xf numFmtId="20" fontId="0" fillId="3" borderId="17" xfId="0" applyNumberFormat="1" applyFill="1" applyBorder="1" applyAlignment="1">
      <alignment horizontal="center"/>
    </xf>
    <xf numFmtId="0" fontId="0" fillId="13" borderId="13" xfId="0" applyFill="1" applyBorder="1" applyAlignment="1">
      <alignment horizontal="left" vertical="center" wrapText="1"/>
    </xf>
    <xf numFmtId="0" fontId="0" fillId="13" borderId="10" xfId="0" applyFill="1" applyBorder="1" applyAlignment="1">
      <alignment horizontal="left" vertical="center" wrapText="1"/>
    </xf>
    <xf numFmtId="0" fontId="0" fillId="13" borderId="30" xfId="0" applyFill="1" applyBorder="1" applyAlignment="1">
      <alignment horizontal="left" vertical="center" wrapText="1"/>
    </xf>
    <xf numFmtId="0" fontId="0" fillId="13" borderId="14" xfId="0" applyFill="1" applyBorder="1" applyAlignment="1">
      <alignment horizontal="left" vertical="center" wrapText="1"/>
    </xf>
    <xf numFmtId="0" fontId="0" fillId="13" borderId="0" xfId="0" applyFill="1" applyBorder="1" applyAlignment="1">
      <alignment horizontal="left" vertical="center" wrapText="1"/>
    </xf>
    <xf numFmtId="0" fontId="0" fillId="13" borderId="28" xfId="0" applyFill="1" applyBorder="1" applyAlignment="1">
      <alignment horizontal="left" vertical="center" wrapText="1"/>
    </xf>
    <xf numFmtId="0" fontId="0" fillId="13" borderId="15" xfId="0" applyFill="1" applyBorder="1" applyAlignment="1">
      <alignment horizontal="left" vertical="center" wrapText="1"/>
    </xf>
    <xf numFmtId="0" fontId="0" fillId="13" borderId="16" xfId="0" applyFill="1" applyBorder="1" applyAlignment="1">
      <alignment horizontal="left" vertical="center" wrapText="1"/>
    </xf>
    <xf numFmtId="0" fontId="0" fillId="13" borderId="29" xfId="0" applyFill="1" applyBorder="1" applyAlignment="1">
      <alignment horizontal="left" vertical="center" wrapText="1"/>
    </xf>
    <xf numFmtId="0" fontId="9" fillId="3" borderId="25" xfId="0" applyFont="1" applyFill="1" applyBorder="1" applyAlignment="1">
      <alignment horizontal="center" wrapText="1"/>
    </xf>
    <xf numFmtId="0" fontId="9" fillId="3" borderId="41" xfId="0" applyFont="1" applyFill="1" applyBorder="1" applyAlignment="1">
      <alignment horizontal="center" wrapText="1"/>
    </xf>
    <xf numFmtId="0" fontId="9" fillId="3" borderId="9" xfId="0" applyFont="1" applyFill="1" applyBorder="1" applyAlignment="1">
      <alignment horizontal="center" wrapText="1"/>
    </xf>
    <xf numFmtId="0" fontId="0" fillId="16" borderId="25" xfId="0" applyFill="1" applyBorder="1" applyAlignment="1">
      <alignment horizontal="center" wrapText="1"/>
    </xf>
    <xf numFmtId="0" fontId="0" fillId="3" borderId="41" xfId="0" applyFill="1" applyBorder="1" applyAlignment="1">
      <alignment horizontal="center" wrapText="1"/>
    </xf>
    <xf numFmtId="0" fontId="0" fillId="3" borderId="9" xfId="0" applyFill="1" applyBorder="1" applyAlignment="1">
      <alignment horizontal="center" wrapText="1"/>
    </xf>
    <xf numFmtId="0" fontId="3" fillId="14" borderId="13" xfId="0" applyFont="1" applyFill="1" applyBorder="1" applyAlignment="1">
      <alignment horizontal="center" vertical="center"/>
    </xf>
    <xf numFmtId="0" fontId="3" fillId="14" borderId="10" xfId="0" applyFont="1" applyFill="1" applyBorder="1" applyAlignment="1">
      <alignment horizontal="center" vertical="center"/>
    </xf>
    <xf numFmtId="0" fontId="3" fillId="14" borderId="30" xfId="0" applyFont="1" applyFill="1" applyBorder="1" applyAlignment="1">
      <alignment horizontal="center" vertical="center"/>
    </xf>
    <xf numFmtId="0" fontId="3" fillId="14" borderId="15" xfId="0" applyFont="1" applyFill="1" applyBorder="1" applyAlignment="1">
      <alignment horizontal="center" vertical="center"/>
    </xf>
    <xf numFmtId="0" fontId="3" fillId="14" borderId="16" xfId="0" applyFont="1" applyFill="1" applyBorder="1" applyAlignment="1">
      <alignment horizontal="center" vertical="center"/>
    </xf>
    <xf numFmtId="0" fontId="3" fillId="14" borderId="29" xfId="0" applyFont="1" applyFill="1" applyBorder="1" applyAlignment="1">
      <alignment horizontal="center" vertical="center"/>
    </xf>
    <xf numFmtId="0" fontId="0" fillId="15" borderId="8" xfId="0" applyFill="1" applyBorder="1" applyAlignment="1">
      <alignment horizontal="center"/>
    </xf>
    <xf numFmtId="0" fontId="0" fillId="4" borderId="65" xfId="0" applyFill="1" applyBorder="1" applyAlignment="1">
      <alignment horizontal="center"/>
    </xf>
    <xf numFmtId="0" fontId="0" fillId="4" borderId="17" xfId="0" applyFill="1" applyBorder="1" applyAlignment="1">
      <alignment horizontal="center"/>
    </xf>
    <xf numFmtId="20" fontId="0" fillId="3" borderId="25" xfId="0" applyNumberFormat="1" applyFill="1" applyBorder="1" applyAlignment="1">
      <alignment horizontal="center" wrapText="1"/>
    </xf>
    <xf numFmtId="20" fontId="0" fillId="3" borderId="41" xfId="0" applyNumberFormat="1" applyFill="1" applyBorder="1" applyAlignment="1">
      <alignment horizontal="center" wrapText="1"/>
    </xf>
    <xf numFmtId="20" fontId="0" fillId="3" borderId="9" xfId="0" applyNumberFormat="1" applyFill="1" applyBorder="1" applyAlignment="1">
      <alignment horizontal="center" wrapText="1"/>
    </xf>
    <xf numFmtId="0" fontId="0" fillId="16" borderId="8" xfId="0" applyFill="1" applyBorder="1" applyAlignment="1">
      <alignment horizontal="center"/>
    </xf>
    <xf numFmtId="0" fontId="0" fillId="16" borderId="65" xfId="0" applyFill="1" applyBorder="1" applyAlignment="1">
      <alignment horizontal="center"/>
    </xf>
    <xf numFmtId="0" fontId="0" fillId="16" borderId="17" xfId="0" applyFill="1" applyBorder="1" applyAlignment="1">
      <alignment horizontal="center"/>
    </xf>
    <xf numFmtId="0" fontId="8" fillId="4" borderId="25" xfId="0" applyNumberFormat="1" applyFont="1" applyFill="1" applyBorder="1" applyAlignment="1">
      <alignment horizontal="center" wrapText="1"/>
    </xf>
    <xf numFmtId="0" fontId="0" fillId="4" borderId="9" xfId="0" applyNumberFormat="1" applyFill="1" applyBorder="1" applyAlignment="1">
      <alignment horizontal="center" wrapText="1"/>
    </xf>
    <xf numFmtId="20" fontId="0" fillId="3" borderId="4" xfId="0" applyNumberFormat="1" applyFill="1" applyBorder="1" applyAlignment="1">
      <alignment horizontal="center"/>
    </xf>
    <xf numFmtId="20" fontId="0" fillId="3" borderId="0" xfId="0" applyNumberFormat="1" applyFill="1" applyBorder="1" applyAlignment="1">
      <alignment horizontal="center"/>
    </xf>
    <xf numFmtId="20" fontId="0" fillId="3" borderId="1" xfId="0" applyNumberFormat="1" applyFill="1" applyBorder="1" applyAlignment="1">
      <alignment horizontal="center"/>
    </xf>
    <xf numFmtId="20" fontId="0" fillId="3" borderId="5" xfId="0" applyNumberFormat="1" applyFill="1" applyBorder="1" applyAlignment="1">
      <alignment horizontal="center" wrapText="1"/>
    </xf>
    <xf numFmtId="0" fontId="11" fillId="4" borderId="25" xfId="0" applyFont="1" applyFill="1" applyBorder="1" applyAlignment="1">
      <alignment horizontal="center" wrapText="1"/>
    </xf>
    <xf numFmtId="0" fontId="11" fillId="4" borderId="41" xfId="0" applyFont="1" applyFill="1" applyBorder="1" applyAlignment="1">
      <alignment horizontal="center" wrapText="1"/>
    </xf>
    <xf numFmtId="0" fontId="11" fillId="4" borderId="9" xfId="0" applyFont="1" applyFill="1" applyBorder="1" applyAlignment="1">
      <alignment horizontal="center" wrapText="1"/>
    </xf>
    <xf numFmtId="0" fontId="0" fillId="4" borderId="25" xfId="0" applyFill="1" applyBorder="1" applyAlignment="1">
      <alignment horizontal="center" wrapText="1"/>
    </xf>
    <xf numFmtId="0" fontId="0" fillId="4" borderId="9" xfId="0" applyFill="1" applyBorder="1" applyAlignment="1">
      <alignment horizontal="center" wrapText="1"/>
    </xf>
    <xf numFmtId="0" fontId="0" fillId="3" borderId="6" xfId="0" applyFill="1" applyBorder="1" applyAlignment="1">
      <alignment horizontal="center" wrapText="1"/>
    </xf>
    <xf numFmtId="18" fontId="0" fillId="4" borderId="25" xfId="0" applyNumberFormat="1" applyFill="1" applyBorder="1" applyAlignment="1">
      <alignment horizontal="center" wrapText="1"/>
    </xf>
    <xf numFmtId="18" fontId="0" fillId="4" borderId="41" xfId="0" applyNumberFormat="1" applyFill="1" applyBorder="1" applyAlignment="1">
      <alignment horizontal="center" wrapText="1"/>
    </xf>
    <xf numFmtId="18" fontId="0" fillId="4" borderId="9" xfId="0" applyNumberFormat="1" applyFill="1" applyBorder="1" applyAlignment="1">
      <alignment horizontal="center" wrapText="1"/>
    </xf>
    <xf numFmtId="0" fontId="8" fillId="15" borderId="8" xfId="0" applyFont="1" applyFill="1" applyBorder="1" applyAlignment="1">
      <alignment horizontal="center"/>
    </xf>
    <xf numFmtId="0" fontId="0" fillId="0" borderId="9" xfId="0" applyBorder="1" applyAlignment="1">
      <alignment horizontal="center" wrapText="1"/>
    </xf>
    <xf numFmtId="0" fontId="0" fillId="18" borderId="25" xfId="0" applyFill="1" applyBorder="1" applyAlignment="1" applyProtection="1">
      <alignment horizontal="center" wrapText="1"/>
      <protection hidden="1"/>
    </xf>
    <xf numFmtId="0" fontId="0" fillId="18" borderId="9" xfId="0" applyFill="1" applyBorder="1" applyAlignment="1" applyProtection="1">
      <alignment horizontal="center" wrapText="1"/>
      <protection hidden="1"/>
    </xf>
    <xf numFmtId="0" fontId="0" fillId="16" borderId="2" xfId="0" applyFill="1" applyBorder="1" applyAlignment="1">
      <alignment horizontal="center"/>
    </xf>
    <xf numFmtId="0" fontId="0" fillId="16" borderId="73" xfId="0" applyFill="1" applyBorder="1" applyAlignment="1">
      <alignment horizontal="center"/>
    </xf>
    <xf numFmtId="0" fontId="0" fillId="16" borderId="3" xfId="0" applyFill="1" applyBorder="1" applyAlignment="1">
      <alignment horizontal="center"/>
    </xf>
    <xf numFmtId="0" fontId="0" fillId="0" borderId="9" xfId="0" applyBorder="1" applyAlignment="1">
      <alignment wrapText="1"/>
    </xf>
    <xf numFmtId="0" fontId="11" fillId="16" borderId="25" xfId="0" applyFont="1" applyFill="1" applyBorder="1" applyAlignment="1">
      <alignment horizontal="center" wrapText="1"/>
    </xf>
    <xf numFmtId="0" fontId="0" fillId="3" borderId="7" xfId="0" applyFill="1" applyBorder="1" applyAlignment="1">
      <alignment horizontal="center"/>
    </xf>
    <xf numFmtId="0" fontId="0" fillId="4" borderId="4" xfId="0" applyNumberFormat="1" applyFill="1" applyBorder="1" applyAlignment="1">
      <alignment horizontal="center" wrapText="1"/>
    </xf>
    <xf numFmtId="0" fontId="0" fillId="4" borderId="6" xfId="0" applyNumberFormat="1" applyFill="1" applyBorder="1" applyAlignment="1">
      <alignment horizontal="center" wrapText="1"/>
    </xf>
    <xf numFmtId="0" fontId="0" fillId="4" borderId="74" xfId="0" applyFill="1" applyBorder="1" applyAlignment="1">
      <alignment horizontal="center" wrapText="1"/>
    </xf>
    <xf numFmtId="0" fontId="0" fillId="4" borderId="75" xfId="0" applyFill="1" applyBorder="1" applyAlignment="1">
      <alignment horizontal="center" wrapText="1"/>
    </xf>
    <xf numFmtId="0" fontId="11" fillId="15" borderId="25" xfId="0" applyFont="1" applyFill="1" applyBorder="1" applyAlignment="1">
      <alignment horizontal="center" wrapText="1"/>
    </xf>
    <xf numFmtId="0" fontId="0" fillId="15" borderId="9" xfId="0" applyFill="1" applyBorder="1" applyAlignment="1">
      <alignment horizontal="center" wrapText="1"/>
    </xf>
    <xf numFmtId="0" fontId="11" fillId="13" borderId="13" xfId="0" applyFont="1" applyFill="1" applyBorder="1" applyAlignment="1">
      <alignment horizontal="left" vertical="center" wrapText="1"/>
    </xf>
    <xf numFmtId="0" fontId="0" fillId="16" borderId="6" xfId="0" applyFill="1" applyBorder="1" applyAlignment="1">
      <alignment horizontal="center" wrapText="1"/>
    </xf>
    <xf numFmtId="0" fontId="1" fillId="3" borderId="76" xfId="0" applyFont="1" applyFill="1" applyBorder="1" applyAlignment="1">
      <alignment horizontal="center"/>
    </xf>
    <xf numFmtId="0" fontId="1" fillId="3" borderId="17" xfId="0" applyFont="1" applyFill="1" applyBorder="1" applyAlignment="1">
      <alignment horizontal="center"/>
    </xf>
    <xf numFmtId="0" fontId="0" fillId="3" borderId="76" xfId="0" applyFill="1" applyBorder="1" applyAlignment="1">
      <alignment horizontal="center"/>
    </xf>
    <xf numFmtId="164" fontId="0" fillId="3" borderId="25" xfId="0" applyNumberFormat="1" applyFill="1" applyBorder="1" applyAlignment="1">
      <alignment horizontal="center" wrapText="1"/>
    </xf>
    <xf numFmtId="164" fontId="0" fillId="3" borderId="41" xfId="0" applyNumberFormat="1" applyFill="1" applyBorder="1" applyAlignment="1">
      <alignment horizontal="center" wrapText="1"/>
    </xf>
    <xf numFmtId="164" fontId="0" fillId="3" borderId="9" xfId="0" applyNumberFormat="1" applyFill="1" applyBorder="1" applyAlignment="1">
      <alignment horizontal="center" wrapText="1"/>
    </xf>
    <xf numFmtId="0" fontId="0" fillId="3" borderId="4" xfId="0" applyFill="1" applyBorder="1" applyAlignment="1">
      <alignment horizontal="right"/>
    </xf>
    <xf numFmtId="0" fontId="0" fillId="3" borderId="0" xfId="0" applyFill="1" applyBorder="1" applyAlignment="1">
      <alignment horizontal="right"/>
    </xf>
    <xf numFmtId="166" fontId="0" fillId="3" borderId="0" xfId="0" applyNumberFormat="1" applyFill="1" applyBorder="1" applyAlignment="1">
      <alignment horizontal="right"/>
    </xf>
    <xf numFmtId="166" fontId="0" fillId="3" borderId="6" xfId="0" applyNumberFormat="1" applyFill="1" applyBorder="1" applyAlignment="1">
      <alignment horizontal="right"/>
    </xf>
    <xf numFmtId="166" fontId="0" fillId="3" borderId="70" xfId="0" applyNumberFormat="1" applyFill="1" applyBorder="1" applyAlignment="1">
      <alignment horizontal="right"/>
    </xf>
    <xf numFmtId="1" fontId="0" fillId="3" borderId="6" xfId="0" applyNumberFormat="1" applyFill="1" applyBorder="1" applyAlignment="1">
      <alignment horizontal="center"/>
    </xf>
    <xf numFmtId="1" fontId="0" fillId="3" borderId="70" xfId="0" applyNumberFormat="1" applyFill="1" applyBorder="1" applyAlignment="1">
      <alignment horizontal="center"/>
    </xf>
    <xf numFmtId="1" fontId="0" fillId="3" borderId="5" xfId="0" applyNumberFormat="1" applyFill="1" applyBorder="1" applyAlignment="1">
      <alignment horizontal="center"/>
    </xf>
    <xf numFmtId="166" fontId="0" fillId="3" borderId="2" xfId="0" applyNumberFormat="1" applyFill="1" applyBorder="1" applyAlignment="1">
      <alignment horizontal="right"/>
    </xf>
    <xf numFmtId="166" fontId="0" fillId="3" borderId="73" xfId="0" applyNumberFormat="1" applyFill="1" applyBorder="1" applyAlignment="1">
      <alignment horizontal="right"/>
    </xf>
    <xf numFmtId="2" fontId="0" fillId="3" borderId="8" xfId="0" applyNumberFormat="1" applyFill="1" applyBorder="1" applyAlignment="1">
      <alignment horizontal="center"/>
    </xf>
    <xf numFmtId="2" fontId="0" fillId="3" borderId="65" xfId="0" applyNumberFormat="1" applyFill="1" applyBorder="1" applyAlignment="1">
      <alignment horizontal="center"/>
    </xf>
    <xf numFmtId="0" fontId="0" fillId="3" borderId="6" xfId="0" applyFill="1" applyBorder="1" applyAlignment="1">
      <alignment horizontal="right"/>
    </xf>
    <xf numFmtId="0" fontId="0" fillId="3" borderId="70" xfId="0" applyFill="1" applyBorder="1" applyAlignment="1">
      <alignment horizontal="right"/>
    </xf>
    <xf numFmtId="49" fontId="0" fillId="3" borderId="2" xfId="0" applyNumberFormat="1" applyFill="1" applyBorder="1" applyAlignment="1">
      <alignment horizontal="left"/>
    </xf>
    <xf numFmtId="49" fontId="0" fillId="3" borderId="73" xfId="0" applyNumberFormat="1" applyFill="1" applyBorder="1" applyAlignment="1">
      <alignment horizontal="left"/>
    </xf>
    <xf numFmtId="49" fontId="0" fillId="3" borderId="3" xfId="0" applyNumberFormat="1" applyFill="1" applyBorder="1" applyAlignment="1">
      <alignment horizontal="left"/>
    </xf>
    <xf numFmtId="0" fontId="0" fillId="3" borderId="4" xfId="0" applyFill="1" applyBorder="1" applyAlignment="1">
      <alignment horizontal="left"/>
    </xf>
    <xf numFmtId="0" fontId="0" fillId="3" borderId="0" xfId="0" applyFill="1" applyBorder="1" applyAlignment="1">
      <alignment horizontal="left"/>
    </xf>
    <xf numFmtId="0" fontId="0" fillId="3" borderId="1" xfId="0" applyFill="1" applyBorder="1" applyAlignment="1">
      <alignment horizontal="left"/>
    </xf>
    <xf numFmtId="166" fontId="0" fillId="3" borderId="4" xfId="0" applyNumberFormat="1" applyFill="1" applyBorder="1" applyAlignment="1">
      <alignment horizontal="right"/>
    </xf>
    <xf numFmtId="1" fontId="0" fillId="3" borderId="8" xfId="0" applyNumberFormat="1" applyFill="1" applyBorder="1" applyAlignment="1">
      <alignment horizontal="center"/>
    </xf>
    <xf numFmtId="1" fontId="0" fillId="3" borderId="65" xfId="0" applyNumberFormat="1" applyFill="1" applyBorder="1" applyAlignment="1">
      <alignment horizontal="center"/>
    </xf>
    <xf numFmtId="1" fontId="0" fillId="3" borderId="17" xfId="0" applyNumberFormat="1" applyFill="1" applyBorder="1" applyAlignment="1">
      <alignment horizontal="center"/>
    </xf>
    <xf numFmtId="0" fontId="0" fillId="3" borderId="77" xfId="0" applyFill="1" applyBorder="1" applyAlignment="1">
      <alignment horizontal="center" wrapText="1"/>
    </xf>
    <xf numFmtId="0" fontId="0" fillId="3" borderId="78" xfId="0" applyFill="1" applyBorder="1" applyAlignment="1">
      <alignment horizontal="center" wrapText="1"/>
    </xf>
    <xf numFmtId="0" fontId="0" fillId="3" borderId="12" xfId="0" applyFill="1" applyBorder="1" applyAlignment="1">
      <alignment horizontal="center" wrapText="1"/>
    </xf>
    <xf numFmtId="167" fontId="0" fillId="3" borderId="8" xfId="0" applyNumberFormat="1" applyFill="1" applyBorder="1" applyAlignment="1">
      <alignment horizontal="center"/>
    </xf>
    <xf numFmtId="167" fontId="0" fillId="3" borderId="65" xfId="0" applyNumberFormat="1" applyFill="1" applyBorder="1" applyAlignment="1">
      <alignment horizontal="center"/>
    </xf>
    <xf numFmtId="167" fontId="0" fillId="3" borderId="17" xfId="0" applyNumberFormat="1" applyFill="1" applyBorder="1" applyAlignment="1">
      <alignment horizontal="center"/>
    </xf>
    <xf numFmtId="49" fontId="0" fillId="3" borderId="8" xfId="0" applyNumberFormat="1" applyFill="1" applyBorder="1" applyAlignment="1">
      <alignment horizontal="center"/>
    </xf>
    <xf numFmtId="49" fontId="0" fillId="3" borderId="65" xfId="0" applyNumberFormat="1" applyFill="1" applyBorder="1" applyAlignment="1">
      <alignment horizontal="center"/>
    </xf>
    <xf numFmtId="49" fontId="0" fillId="3" borderId="17" xfId="0" applyNumberFormat="1" applyFill="1" applyBorder="1" applyAlignment="1">
      <alignment horizontal="center"/>
    </xf>
    <xf numFmtId="49" fontId="0" fillId="4" borderId="8" xfId="0" applyNumberFormat="1" applyFill="1" applyBorder="1" applyAlignment="1">
      <alignment horizontal="center"/>
    </xf>
    <xf numFmtId="49" fontId="0" fillId="4" borderId="65" xfId="0" applyNumberFormat="1" applyFill="1" applyBorder="1" applyAlignment="1">
      <alignment horizontal="center"/>
    </xf>
    <xf numFmtId="49" fontId="0" fillId="4" borderId="17" xfId="0" applyNumberFormat="1" applyFill="1" applyBorder="1" applyAlignment="1">
      <alignment horizontal="center"/>
    </xf>
    <xf numFmtId="2" fontId="0" fillId="4" borderId="8" xfId="0" applyNumberFormat="1" applyFill="1" applyBorder="1" applyAlignment="1">
      <alignment horizontal="center"/>
    </xf>
    <xf numFmtId="2" fontId="0" fillId="4" borderId="65" xfId="0" applyNumberFormat="1" applyFill="1" applyBorder="1" applyAlignment="1">
      <alignment horizontal="center"/>
    </xf>
    <xf numFmtId="1" fontId="0" fillId="4" borderId="8" xfId="0" applyNumberFormat="1" applyFill="1" applyBorder="1" applyAlignment="1">
      <alignment horizontal="center"/>
    </xf>
    <xf numFmtId="1" fontId="0" fillId="4" borderId="65" xfId="0" applyNumberFormat="1" applyFill="1" applyBorder="1" applyAlignment="1">
      <alignment horizontal="center"/>
    </xf>
    <xf numFmtId="1" fontId="0" fillId="4" borderId="17" xfId="0" applyNumberFormat="1" applyFill="1" applyBorder="1" applyAlignment="1">
      <alignment horizontal="center"/>
    </xf>
    <xf numFmtId="0" fontId="0" fillId="4" borderId="41" xfId="0" applyFill="1" applyBorder="1" applyAlignment="1">
      <alignment horizontal="center" wrapText="1"/>
    </xf>
    <xf numFmtId="0" fontId="4" fillId="14" borderId="2" xfId="0" applyFont="1" applyFill="1" applyBorder="1" applyAlignment="1">
      <alignment horizontal="center"/>
    </xf>
    <xf numFmtId="0" fontId="4" fillId="14" borderId="3" xfId="0" applyFont="1" applyFill="1" applyBorder="1" applyAlignment="1">
      <alignment horizontal="center"/>
    </xf>
    <xf numFmtId="49" fontId="4" fillId="14" borderId="6" xfId="0" applyNumberFormat="1" applyFont="1" applyFill="1" applyBorder="1" applyAlignment="1" applyProtection="1">
      <alignment horizontal="center"/>
      <protection locked="0"/>
    </xf>
    <xf numFmtId="49" fontId="4" fillId="14" borderId="5" xfId="0" applyNumberFormat="1" applyFont="1" applyFill="1" applyBorder="1" applyAlignment="1" applyProtection="1">
      <alignment horizontal="center"/>
      <protection locked="0"/>
    </xf>
    <xf numFmtId="166" fontId="0" fillId="4" borderId="8" xfId="0" applyNumberFormat="1" applyFill="1" applyBorder="1" applyAlignment="1">
      <alignment horizontal="center"/>
    </xf>
    <xf numFmtId="166" fontId="0" fillId="4" borderId="65" xfId="0" applyNumberFormat="1" applyFill="1" applyBorder="1" applyAlignment="1">
      <alignment horizontal="center"/>
    </xf>
    <xf numFmtId="166" fontId="0" fillId="4" borderId="17" xfId="0" applyNumberFormat="1" applyFill="1" applyBorder="1" applyAlignment="1">
      <alignment horizontal="center"/>
    </xf>
    <xf numFmtId="0" fontId="4" fillId="14" borderId="6" xfId="0" applyFont="1" applyFill="1" applyBorder="1" applyAlignment="1">
      <alignment horizontal="center"/>
    </xf>
    <xf numFmtId="0" fontId="4" fillId="14" borderId="5" xfId="0" applyFont="1" applyFill="1" applyBorder="1" applyAlignment="1">
      <alignment horizontal="center"/>
    </xf>
    <xf numFmtId="166" fontId="13" fillId="14" borderId="13" xfId="0" applyNumberFormat="1" applyFont="1" applyFill="1" applyBorder="1" applyAlignment="1">
      <alignment horizontal="center" vertical="center"/>
    </xf>
    <xf numFmtId="166" fontId="13" fillId="14" borderId="10" xfId="0" applyNumberFormat="1" applyFont="1" applyFill="1" applyBorder="1" applyAlignment="1">
      <alignment horizontal="center" vertical="center"/>
    </xf>
    <xf numFmtId="166" fontId="13" fillId="14" borderId="30" xfId="0" applyNumberFormat="1" applyFont="1" applyFill="1" applyBorder="1" applyAlignment="1">
      <alignment horizontal="center" vertical="center"/>
    </xf>
    <xf numFmtId="166" fontId="13" fillId="14" borderId="15" xfId="0" applyNumberFormat="1" applyFont="1" applyFill="1" applyBorder="1" applyAlignment="1">
      <alignment horizontal="center" vertical="center"/>
    </xf>
    <xf numFmtId="166" fontId="13" fillId="14" borderId="16" xfId="0" applyNumberFormat="1" applyFont="1" applyFill="1" applyBorder="1" applyAlignment="1">
      <alignment horizontal="center" vertical="center"/>
    </xf>
    <xf numFmtId="166" fontId="13" fillId="14" borderId="29" xfId="0" applyNumberFormat="1" applyFont="1" applyFill="1" applyBorder="1" applyAlignment="1">
      <alignment horizontal="center" vertical="center"/>
    </xf>
    <xf numFmtId="164" fontId="0" fillId="4" borderId="25" xfId="0" applyNumberFormat="1" applyFill="1" applyBorder="1" applyAlignment="1">
      <alignment horizontal="center" wrapText="1"/>
    </xf>
    <xf numFmtId="164" fontId="0" fillId="4" borderId="41" xfId="0" applyNumberFormat="1" applyFill="1" applyBorder="1" applyAlignment="1">
      <alignment horizontal="center" wrapText="1"/>
    </xf>
    <xf numFmtId="1" fontId="1" fillId="5" borderId="0" xfId="2" applyNumberFormat="1" applyFill="1" applyAlignment="1">
      <alignment horizontal="center"/>
    </xf>
    <xf numFmtId="0" fontId="4" fillId="0" borderId="134" xfId="2" applyFont="1" applyFill="1" applyBorder="1" applyAlignment="1">
      <alignment horizontal="center"/>
    </xf>
    <xf numFmtId="166" fontId="13" fillId="0" borderId="86" xfId="2" applyNumberFormat="1" applyFont="1" applyFill="1" applyBorder="1" applyAlignment="1">
      <alignment horizontal="center" vertical="center"/>
    </xf>
    <xf numFmtId="166" fontId="13" fillId="0" borderId="87" xfId="2" applyNumberFormat="1" applyFont="1" applyFill="1" applyBorder="1" applyAlignment="1">
      <alignment horizontal="center" vertical="center"/>
    </xf>
    <xf numFmtId="166" fontId="13" fillId="0" borderId="88" xfId="2" applyNumberFormat="1" applyFont="1" applyFill="1" applyBorder="1" applyAlignment="1">
      <alignment horizontal="center" vertical="center"/>
    </xf>
    <xf numFmtId="166" fontId="13" fillId="0" borderId="91" xfId="2" applyNumberFormat="1" applyFont="1" applyFill="1" applyBorder="1" applyAlignment="1">
      <alignment horizontal="center" vertical="center"/>
    </xf>
    <xf numFmtId="166" fontId="13" fillId="0" borderId="0" xfId="2" applyNumberFormat="1" applyFont="1" applyFill="1" applyBorder="1" applyAlignment="1">
      <alignment horizontal="center" vertical="center"/>
    </xf>
    <xf numFmtId="166" fontId="13" fillId="0" borderId="92" xfId="2" applyNumberFormat="1" applyFont="1" applyFill="1" applyBorder="1" applyAlignment="1">
      <alignment horizontal="center" vertical="center"/>
    </xf>
    <xf numFmtId="49" fontId="4" fillId="0" borderId="134" xfId="2" applyNumberFormat="1" applyFont="1" applyFill="1" applyBorder="1" applyAlignment="1" applyProtection="1">
      <alignment horizontal="center"/>
      <protection locked="0"/>
    </xf>
    <xf numFmtId="49" fontId="1" fillId="21" borderId="146" xfId="2" quotePrefix="1" applyNumberFormat="1" applyFont="1" applyFill="1" applyBorder="1" applyAlignment="1">
      <alignment horizontal="center"/>
    </xf>
    <xf numFmtId="49" fontId="1" fillId="21" borderId="140" xfId="2" applyNumberFormat="1" applyFont="1" applyFill="1" applyBorder="1" applyAlignment="1">
      <alignment horizontal="center"/>
    </xf>
    <xf numFmtId="2" fontId="1" fillId="21" borderId="147" xfId="2" applyNumberFormat="1" applyFont="1" applyFill="1" applyBorder="1" applyAlignment="1">
      <alignment horizontal="center" wrapText="1"/>
    </xf>
    <xf numFmtId="2" fontId="1" fillId="21" borderId="148" xfId="2" applyNumberFormat="1" applyFont="1" applyFill="1" applyBorder="1" applyAlignment="1">
      <alignment horizontal="center" wrapText="1"/>
    </xf>
    <xf numFmtId="1" fontId="1" fillId="0" borderId="10" xfId="2" applyNumberFormat="1" applyFont="1" applyFill="1" applyBorder="1" applyAlignment="1">
      <alignment horizontal="center"/>
    </xf>
    <xf numFmtId="1" fontId="1" fillId="0" borderId="16" xfId="2" applyNumberFormat="1" applyFont="1" applyFill="1" applyBorder="1" applyAlignment="1">
      <alignment horizontal="center"/>
    </xf>
    <xf numFmtId="49" fontId="1" fillId="21" borderId="146" xfId="2" applyNumberFormat="1" applyFont="1" applyFill="1" applyBorder="1" applyAlignment="1">
      <alignment horizontal="center"/>
    </xf>
    <xf numFmtId="49" fontId="1" fillId="21" borderId="140" xfId="2" applyNumberFormat="1" applyFill="1" applyBorder="1" applyAlignment="1">
      <alignment horizontal="center"/>
    </xf>
    <xf numFmtId="0" fontId="1" fillId="21" borderId="147" xfId="2" applyFont="1" applyFill="1" applyBorder="1" applyAlignment="1">
      <alignment horizontal="center" wrapText="1"/>
    </xf>
    <xf numFmtId="0" fontId="1" fillId="21" borderId="148" xfId="2" applyFill="1" applyBorder="1" applyAlignment="1">
      <alignment horizontal="center" wrapText="1"/>
    </xf>
    <xf numFmtId="49" fontId="1" fillId="22" borderId="146" xfId="2" applyNumberFormat="1" applyFont="1" applyFill="1" applyBorder="1" applyAlignment="1">
      <alignment horizontal="center"/>
    </xf>
    <xf numFmtId="49" fontId="1" fillId="22" borderId="140" xfId="2" applyNumberFormat="1" applyFill="1" applyBorder="1" applyAlignment="1">
      <alignment horizontal="center"/>
    </xf>
    <xf numFmtId="0" fontId="1" fillId="22" borderId="141" xfId="2" applyFont="1" applyFill="1" applyBorder="1" applyAlignment="1">
      <alignment horizontal="center" wrapText="1"/>
    </xf>
    <xf numFmtId="0" fontId="1" fillId="22" borderId="143" xfId="2" applyFill="1" applyBorder="1" applyAlignment="1">
      <alignment horizontal="center" wrapText="1"/>
    </xf>
    <xf numFmtId="0" fontId="15" fillId="0" borderId="0" xfId="2" applyFont="1" applyFill="1" applyBorder="1" applyAlignment="1">
      <alignment horizontal="center"/>
    </xf>
    <xf numFmtId="0" fontId="4" fillId="19" borderId="135" xfId="2" applyFont="1" applyFill="1" applyBorder="1" applyAlignment="1">
      <alignment horizontal="center" wrapText="1"/>
    </xf>
    <xf numFmtId="0" fontId="4" fillId="19" borderId="138" xfId="2" applyFont="1" applyFill="1" applyBorder="1" applyAlignment="1">
      <alignment horizontal="center" wrapText="1"/>
    </xf>
    <xf numFmtId="1" fontId="1" fillId="20" borderId="146" xfId="2" applyNumberFormat="1" applyFont="1" applyFill="1" applyBorder="1" applyAlignment="1">
      <alignment horizontal="center"/>
    </xf>
    <xf numFmtId="1" fontId="1" fillId="20" borderId="140" xfId="2" applyNumberFormat="1" applyFill="1" applyBorder="1" applyAlignment="1">
      <alignment horizontal="center"/>
    </xf>
    <xf numFmtId="1" fontId="1" fillId="20" borderId="147" xfId="2" applyNumberFormat="1" applyFill="1" applyBorder="1" applyAlignment="1">
      <alignment horizontal="center"/>
    </xf>
    <xf numFmtId="49" fontId="1" fillId="26" borderId="146" xfId="2" applyNumberFormat="1" applyFont="1" applyFill="1" applyBorder="1" applyAlignment="1">
      <alignment horizontal="center"/>
    </xf>
    <xf numFmtId="49" fontId="1" fillId="26" borderId="140" xfId="2" applyNumberFormat="1" applyFont="1" applyFill="1" applyBorder="1" applyAlignment="1">
      <alignment horizontal="center"/>
    </xf>
    <xf numFmtId="166" fontId="1" fillId="26" borderId="147" xfId="2" applyNumberFormat="1" applyFont="1" applyFill="1" applyBorder="1" applyAlignment="1">
      <alignment horizontal="center" wrapText="1"/>
    </xf>
    <xf numFmtId="166" fontId="1" fillId="26" borderId="148" xfId="2" applyNumberFormat="1" applyFont="1" applyFill="1" applyBorder="1" applyAlignment="1">
      <alignment horizontal="center" wrapText="1"/>
    </xf>
    <xf numFmtId="49" fontId="1" fillId="0" borderId="10" xfId="2" applyNumberFormat="1" applyFont="1" applyFill="1" applyBorder="1" applyAlignment="1">
      <alignment horizontal="center"/>
    </xf>
    <xf numFmtId="49" fontId="1" fillId="0" borderId="16" xfId="2" applyNumberFormat="1" applyFont="1" applyFill="1" applyBorder="1" applyAlignment="1">
      <alignment horizontal="center"/>
    </xf>
    <xf numFmtId="0" fontId="1" fillId="25" borderId="110" xfId="2" applyFont="1" applyFill="1" applyBorder="1" applyAlignment="1">
      <alignment horizontal="left"/>
    </xf>
    <xf numFmtId="164" fontId="1" fillId="20" borderId="120" xfId="2" applyNumberFormat="1" applyFont="1" applyFill="1" applyBorder="1" applyAlignment="1">
      <alignment horizontal="right"/>
    </xf>
    <xf numFmtId="166" fontId="1" fillId="20" borderId="120" xfId="2" applyNumberFormat="1" applyFont="1" applyFill="1" applyBorder="1" applyAlignment="1">
      <alignment horizontal="right"/>
    </xf>
    <xf numFmtId="0" fontId="1" fillId="20" borderId="120" xfId="2" applyFont="1" applyFill="1" applyBorder="1" applyAlignment="1">
      <alignment horizontal="right"/>
    </xf>
    <xf numFmtId="0" fontId="1" fillId="6" borderId="98" xfId="2" applyFont="1" applyFill="1" applyBorder="1" applyAlignment="1">
      <alignment horizontal="left" vertical="top" wrapText="1"/>
    </xf>
    <xf numFmtId="0" fontId="1" fillId="6" borderId="99" xfId="2" applyFont="1" applyFill="1" applyBorder="1" applyAlignment="1">
      <alignment horizontal="left" vertical="top" wrapText="1"/>
    </xf>
    <xf numFmtId="0" fontId="1" fillId="6" borderId="100" xfId="2" applyFont="1" applyFill="1" applyBorder="1" applyAlignment="1">
      <alignment horizontal="left" vertical="top" wrapText="1"/>
    </xf>
    <xf numFmtId="0" fontId="1" fillId="6" borderId="101" xfId="2" applyFont="1" applyFill="1" applyBorder="1" applyAlignment="1">
      <alignment horizontal="left" vertical="top" wrapText="1"/>
    </xf>
    <xf numFmtId="0" fontId="1" fillId="6" borderId="0" xfId="2" applyFont="1" applyFill="1" applyBorder="1" applyAlignment="1">
      <alignment horizontal="left" vertical="top" wrapText="1"/>
    </xf>
    <xf numFmtId="0" fontId="1" fillId="6" borderId="102" xfId="2" applyFont="1" applyFill="1" applyBorder="1" applyAlignment="1">
      <alignment horizontal="left" vertical="top" wrapText="1"/>
    </xf>
    <xf numFmtId="164" fontId="1" fillId="22" borderId="124" xfId="2" applyNumberFormat="1" applyFont="1" applyFill="1" applyBorder="1" applyAlignment="1">
      <alignment horizontal="left"/>
    </xf>
    <xf numFmtId="164" fontId="9" fillId="22" borderId="124" xfId="2" quotePrefix="1" applyNumberFormat="1" applyFont="1" applyFill="1" applyBorder="1" applyAlignment="1">
      <alignment horizontal="left"/>
    </xf>
    <xf numFmtId="0" fontId="1" fillId="22" borderId="124" xfId="2" applyFill="1" applyBorder="1" applyAlignment="1">
      <alignment horizontal="left"/>
    </xf>
    <xf numFmtId="166" fontId="1" fillId="26" borderId="123" xfId="2" applyNumberFormat="1" applyFont="1" applyFill="1" applyBorder="1" applyAlignment="1">
      <alignment horizontal="right"/>
    </xf>
    <xf numFmtId="164" fontId="14" fillId="26" borderId="123" xfId="2" applyNumberFormat="1" applyFont="1" applyFill="1" applyBorder="1" applyAlignment="1">
      <alignment horizontal="right"/>
    </xf>
    <xf numFmtId="0" fontId="1" fillId="22" borderId="124" xfId="2" applyFont="1" applyFill="1" applyBorder="1" applyAlignment="1">
      <alignment horizontal="right"/>
    </xf>
    <xf numFmtId="166" fontId="1" fillId="25" borderId="110" xfId="2" applyNumberFormat="1" applyFont="1" applyFill="1" applyBorder="1" applyAlignment="1">
      <alignment horizontal="left"/>
    </xf>
    <xf numFmtId="0" fontId="1" fillId="25" borderId="110" xfId="2" applyFont="1" applyFill="1" applyBorder="1" applyAlignment="1">
      <alignment horizontal="right"/>
    </xf>
    <xf numFmtId="0" fontId="1" fillId="25" borderId="112" xfId="2" applyFont="1" applyFill="1" applyBorder="1" applyAlignment="1">
      <alignment horizontal="right"/>
    </xf>
  </cellXfs>
  <cellStyles count="3">
    <cellStyle name="Normal" xfId="0" builtinId="0"/>
    <cellStyle name="Normal 2" xfId="2"/>
    <cellStyle name="Percent" xfId="1" builtinId="5"/>
  </cellStyles>
  <dxfs count="0"/>
  <tableStyles count="0" defaultTableStyle="TableStyleMedium9" defaultPivotStyle="PivotStyleLight16"/>
  <colors>
    <mruColors>
      <color rgb="FFB4C6E7"/>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31</xdr:col>
      <xdr:colOff>0</xdr:colOff>
      <xdr:row>5</xdr:row>
      <xdr:rowOff>0</xdr:rowOff>
    </xdr:from>
    <xdr:to>
      <xdr:col>31</xdr:col>
      <xdr:colOff>0</xdr:colOff>
      <xdr:row>6</xdr:row>
      <xdr:rowOff>0</xdr:rowOff>
    </xdr:to>
    <xdr:sp macro="" textlink="">
      <xdr:nvSpPr>
        <xdr:cNvPr id="2491" name="Text Box 443"/>
        <xdr:cNvSpPr txBox="1">
          <a:spLocks noChangeArrowheads="1"/>
        </xdr:cNvSpPr>
      </xdr:nvSpPr>
      <xdr:spPr bwMode="auto">
        <a:xfrm>
          <a:off x="12163425" y="809625"/>
          <a:ext cx="0" cy="161925"/>
        </a:xfrm>
        <a:prstGeom prst="rect">
          <a:avLst/>
        </a:prstGeom>
        <a:solidFill>
          <a:srgbClr val="CCFFCC"/>
        </a:solidFill>
        <a:ln w="9525">
          <a:no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Ceiling in Hrs=or&lt;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8003"/>
  <sheetViews>
    <sheetView showGridLines="0" showRowColHeaders="0" topLeftCell="B1" zoomScaleNormal="100" workbookViewId="0">
      <pane ySplit="7" topLeftCell="A8" activePane="bottomLeft" state="frozen"/>
      <selection pane="bottomLeft" activeCell="O13" sqref="O13"/>
    </sheetView>
  </sheetViews>
  <sheetFormatPr defaultColWidth="0" defaultRowHeight="12.75" zeroHeight="1" x14ac:dyDescent="0.2"/>
  <cols>
    <col min="1" max="1" width="2.7109375" customWidth="1"/>
    <col min="2" max="2" width="6.85546875" bestFit="1" customWidth="1"/>
    <col min="3" max="8" width="6" customWidth="1"/>
    <col min="9" max="9" width="6.5703125" bestFit="1" customWidth="1"/>
    <col min="10" max="11" width="6" customWidth="1"/>
    <col min="12" max="12" width="7.140625" bestFit="1" customWidth="1"/>
    <col min="13" max="13" width="6" customWidth="1"/>
    <col min="14" max="14" width="7" customWidth="1"/>
    <col min="15" max="15" width="6.42578125" bestFit="1" customWidth="1"/>
    <col min="16" max="26" width="6" customWidth="1"/>
    <col min="27" max="27" width="6.5703125" bestFit="1" customWidth="1"/>
    <col min="28" max="29" width="6" customWidth="1"/>
    <col min="30" max="30" width="6" style="3"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135</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4"/>
      <c r="Z5" s="711" t="s">
        <v>70</v>
      </c>
      <c r="AA5" s="36"/>
      <c r="AB5" s="36"/>
      <c r="AC5" s="35"/>
      <c r="AD5" s="69"/>
      <c r="AE5" s="705" t="s">
        <v>185</v>
      </c>
      <c r="AF5" s="35"/>
      <c r="AG5" s="72"/>
      <c r="AH5" s="259"/>
    </row>
    <row r="6" spans="1:34" ht="12.75" customHeight="1" x14ac:dyDescent="0.2">
      <c r="A6" s="259"/>
      <c r="B6" s="30" t="s">
        <v>62</v>
      </c>
      <c r="C6" s="690" t="s">
        <v>64</v>
      </c>
      <c r="D6" s="692"/>
      <c r="E6" s="18"/>
      <c r="F6" s="708" t="s">
        <v>189</v>
      </c>
      <c r="G6" s="714" t="s">
        <v>193</v>
      </c>
      <c r="H6" s="692"/>
      <c r="I6" s="690" t="s">
        <v>142</v>
      </c>
      <c r="J6" s="691"/>
      <c r="K6" s="692"/>
      <c r="L6" s="690" t="s">
        <v>134</v>
      </c>
      <c r="M6" s="691"/>
      <c r="N6" s="691"/>
      <c r="O6" s="691"/>
      <c r="P6" s="691"/>
      <c r="Q6" s="692"/>
      <c r="R6" s="708" t="s">
        <v>80</v>
      </c>
      <c r="S6" s="690" t="s">
        <v>132</v>
      </c>
      <c r="T6" s="691"/>
      <c r="U6" s="692"/>
      <c r="V6" s="690" t="s">
        <v>133</v>
      </c>
      <c r="W6" s="691"/>
      <c r="X6" s="691"/>
      <c r="Y6" s="699" t="s">
        <v>194</v>
      </c>
      <c r="Z6" s="712"/>
      <c r="AA6" s="690" t="s">
        <v>144</v>
      </c>
      <c r="AB6" s="691"/>
      <c r="AC6" s="692"/>
      <c r="AD6" s="258" t="s">
        <v>71</v>
      </c>
      <c r="AE6" s="706"/>
      <c r="AF6" s="708" t="s">
        <v>186</v>
      </c>
      <c r="AG6" s="356" t="s">
        <v>191</v>
      </c>
      <c r="AH6" s="259"/>
    </row>
    <row r="7" spans="1:34" ht="12.75" customHeight="1" x14ac:dyDescent="0.2">
      <c r="A7" s="259"/>
      <c r="B7" s="31" t="s">
        <v>63</v>
      </c>
      <c r="C7" s="23" t="s">
        <v>65</v>
      </c>
      <c r="D7" s="23" t="s">
        <v>66</v>
      </c>
      <c r="E7" s="21" t="s">
        <v>67</v>
      </c>
      <c r="F7" s="721"/>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00"/>
      <c r="Z7" s="713"/>
      <c r="AA7" s="22" t="s">
        <v>148</v>
      </c>
      <c r="AB7" s="23" t="s">
        <v>149</v>
      </c>
      <c r="AC7" s="23" t="s">
        <v>150</v>
      </c>
      <c r="AD7" s="258" t="s">
        <v>72</v>
      </c>
      <c r="AE7" s="707"/>
      <c r="AF7" s="709"/>
      <c r="AG7" s="357" t="s">
        <v>192</v>
      </c>
      <c r="AH7" s="259"/>
    </row>
    <row r="8" spans="1:34" ht="12.75" customHeight="1" x14ac:dyDescent="0.2">
      <c r="A8" s="259"/>
      <c r="B8" s="49" t="s">
        <v>13</v>
      </c>
      <c r="C8" s="177"/>
      <c r="D8" s="169"/>
      <c r="E8" s="180"/>
      <c r="F8" s="180"/>
      <c r="G8" s="325"/>
      <c r="H8" s="326"/>
      <c r="I8" s="180"/>
      <c r="J8" s="180"/>
      <c r="K8" s="180"/>
      <c r="L8" s="173"/>
      <c r="M8" s="180"/>
      <c r="N8" s="173"/>
      <c r="O8" s="180"/>
      <c r="P8" s="173"/>
      <c r="Q8" s="306"/>
      <c r="R8" s="340"/>
      <c r="S8" s="177"/>
      <c r="T8" s="315"/>
      <c r="U8" s="317"/>
      <c r="V8" s="339"/>
      <c r="W8" s="339"/>
      <c r="X8" s="339"/>
      <c r="Y8" s="177"/>
      <c r="Z8" s="169"/>
      <c r="AA8" s="180"/>
      <c r="AB8" s="180"/>
      <c r="AC8" s="180"/>
      <c r="AD8" s="282"/>
      <c r="AE8" s="348"/>
      <c r="AF8" s="347"/>
      <c r="AG8" s="360"/>
      <c r="AH8" s="259"/>
    </row>
    <row r="9" spans="1:34" ht="12.75" customHeight="1" x14ac:dyDescent="0.2">
      <c r="A9" s="259"/>
      <c r="B9" s="50" t="s">
        <v>18</v>
      </c>
      <c r="C9" s="355">
        <v>0</v>
      </c>
      <c r="D9" s="170">
        <v>0</v>
      </c>
      <c r="E9" s="181">
        <v>-26.3</v>
      </c>
      <c r="F9" s="181">
        <v>-30.4</v>
      </c>
      <c r="G9" s="314">
        <v>-19.8</v>
      </c>
      <c r="H9" s="314">
        <v>-27.6</v>
      </c>
      <c r="I9" s="181"/>
      <c r="J9" s="181"/>
      <c r="K9" s="181"/>
      <c r="L9" s="174"/>
      <c r="M9" s="181"/>
      <c r="N9" s="174"/>
      <c r="O9" s="181"/>
      <c r="P9" s="174"/>
      <c r="Q9" s="181"/>
      <c r="R9" s="308"/>
      <c r="S9" s="170">
        <v>8</v>
      </c>
      <c r="T9" s="170">
        <v>60</v>
      </c>
      <c r="U9" s="170">
        <v>1224</v>
      </c>
      <c r="V9" s="322">
        <v>9</v>
      </c>
      <c r="W9" s="322">
        <v>70</v>
      </c>
      <c r="X9" s="322">
        <v>1229</v>
      </c>
      <c r="Y9" s="170">
        <v>2</v>
      </c>
      <c r="Z9" s="170"/>
      <c r="AA9" s="181"/>
      <c r="AB9" s="181"/>
      <c r="AC9" s="181"/>
      <c r="AD9" s="283">
        <v>29.29</v>
      </c>
      <c r="AE9" s="349">
        <v>988.2</v>
      </c>
      <c r="AF9" s="662" t="s">
        <v>242</v>
      </c>
      <c r="AG9" s="361">
        <v>992.6</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10</v>
      </c>
      <c r="D11" s="171">
        <v>9</v>
      </c>
      <c r="E11" s="182">
        <v>-25</v>
      </c>
      <c r="F11" s="182">
        <v>-31.6</v>
      </c>
      <c r="G11" s="314">
        <v>-24.2</v>
      </c>
      <c r="H11" s="314">
        <v>-28.5</v>
      </c>
      <c r="I11" s="182"/>
      <c r="J11" s="182"/>
      <c r="K11" s="182"/>
      <c r="L11" s="175"/>
      <c r="M11" s="182"/>
      <c r="N11" s="175"/>
      <c r="O11" s="182"/>
      <c r="P11" s="175"/>
      <c r="Q11" s="182"/>
      <c r="R11" s="308"/>
      <c r="S11" s="171">
        <v>12</v>
      </c>
      <c r="T11" s="316">
        <v>16</v>
      </c>
      <c r="U11" s="316">
        <v>2358</v>
      </c>
      <c r="V11" s="322">
        <v>18</v>
      </c>
      <c r="W11" s="322">
        <v>40</v>
      </c>
      <c r="X11" s="322">
        <v>2349</v>
      </c>
      <c r="Y11" s="171">
        <v>1</v>
      </c>
      <c r="Z11" s="171"/>
      <c r="AA11" s="182"/>
      <c r="AB11" s="182"/>
      <c r="AC11" s="182"/>
      <c r="AD11" s="284">
        <v>29.22</v>
      </c>
      <c r="AE11" s="352">
        <v>985.6</v>
      </c>
      <c r="AF11" s="663" t="s">
        <v>243</v>
      </c>
      <c r="AG11" s="362">
        <v>990.1</v>
      </c>
      <c r="AH11" s="259"/>
    </row>
    <row r="12" spans="1:34" ht="12.75" customHeight="1" x14ac:dyDescent="0.2">
      <c r="A12" s="259"/>
      <c r="B12" s="344"/>
      <c r="C12" s="718" t="s">
        <v>74</v>
      </c>
      <c r="D12" s="719"/>
      <c r="E12" s="720"/>
      <c r="F12" s="343"/>
      <c r="G12" s="310">
        <f>IF(COUNT(G8:G11)=0,"",MAX(G8:G11))</f>
        <v>-19.8</v>
      </c>
      <c r="H12" s="311">
        <f>IF(COUNT(H8:H11)=0,"",MIN(H8:H11))</f>
        <v>-28.5</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3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50</v>
      </c>
      <c r="D14" s="170">
        <v>10</v>
      </c>
      <c r="E14" s="181">
        <v>-19.8</v>
      </c>
      <c r="F14" s="181">
        <v>-24.7</v>
      </c>
      <c r="G14" s="314">
        <v>-18.3</v>
      </c>
      <c r="H14" s="314">
        <v>-21.5</v>
      </c>
      <c r="I14" s="181"/>
      <c r="J14" s="181"/>
      <c r="K14" s="181"/>
      <c r="L14" s="174"/>
      <c r="M14" s="181"/>
      <c r="N14" s="174"/>
      <c r="O14" s="181"/>
      <c r="P14" s="174"/>
      <c r="Q14" s="181"/>
      <c r="R14" s="308"/>
      <c r="S14" s="170">
        <v>19</v>
      </c>
      <c r="T14" s="170">
        <v>60</v>
      </c>
      <c r="U14" s="170">
        <v>216</v>
      </c>
      <c r="V14" s="322">
        <v>24</v>
      </c>
      <c r="W14" s="322">
        <v>50</v>
      </c>
      <c r="X14" s="322">
        <v>243</v>
      </c>
      <c r="Y14" s="170">
        <v>3</v>
      </c>
      <c r="Z14" s="170"/>
      <c r="AA14" s="181"/>
      <c r="AB14" s="181"/>
      <c r="AC14" s="181"/>
      <c r="AD14" s="283">
        <v>29.14</v>
      </c>
      <c r="AE14" s="349">
        <v>991.4</v>
      </c>
      <c r="AF14" s="662" t="s">
        <v>246</v>
      </c>
      <c r="AG14" s="361">
        <v>987.7</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50</v>
      </c>
      <c r="D16" s="171">
        <v>7</v>
      </c>
      <c r="E16" s="182">
        <v>-27.7</v>
      </c>
      <c r="F16" s="182">
        <v>-34.1</v>
      </c>
      <c r="G16" s="314">
        <v>-27.5</v>
      </c>
      <c r="H16" s="314">
        <v>-34.1</v>
      </c>
      <c r="I16" s="182"/>
      <c r="J16" s="182"/>
      <c r="K16" s="182"/>
      <c r="L16" s="175"/>
      <c r="M16" s="182"/>
      <c r="N16" s="175"/>
      <c r="O16" s="182"/>
      <c r="P16" s="175"/>
      <c r="Q16" s="182"/>
      <c r="R16" s="308">
        <v>2.5</v>
      </c>
      <c r="S16" s="171">
        <v>17</v>
      </c>
      <c r="T16" s="171">
        <v>50</v>
      </c>
      <c r="U16" s="171">
        <v>832</v>
      </c>
      <c r="V16" s="322">
        <v>22</v>
      </c>
      <c r="W16" s="322">
        <v>40</v>
      </c>
      <c r="X16" s="322">
        <v>907</v>
      </c>
      <c r="Y16" s="171">
        <v>4</v>
      </c>
      <c r="Z16" s="171"/>
      <c r="AA16" s="182"/>
      <c r="AB16" s="182"/>
      <c r="AC16" s="182"/>
      <c r="AD16" s="284">
        <v>29.1</v>
      </c>
      <c r="AE16" s="352">
        <v>981.7</v>
      </c>
      <c r="AF16" s="663" t="s">
        <v>244</v>
      </c>
      <c r="AG16" s="362">
        <v>986.2</v>
      </c>
      <c r="AH16" s="259"/>
    </row>
    <row r="17" spans="1:34" ht="12.75" customHeight="1" x14ac:dyDescent="0.2">
      <c r="A17" s="259"/>
      <c r="B17" s="344"/>
      <c r="C17" s="696" t="s">
        <v>74</v>
      </c>
      <c r="D17" s="697"/>
      <c r="E17" s="698"/>
      <c r="F17" s="342"/>
      <c r="G17" s="310">
        <f>IF(COUNT(G13:G16)=0,"",MAX(G13:G16))</f>
        <v>-18.3</v>
      </c>
      <c r="H17" s="312">
        <f>IF(COUNT(H13:H16)=0,"",MIN(H13:H16))</f>
        <v>-34.1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t="s">
        <v>76</v>
      </c>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IF(COUNT(C8:C11,C13:C16)=0,"",'Winds-Day'!C25)</f>
        <v>36.389977060960184</v>
      </c>
      <c r="D20" s="48">
        <f>IF(COUNT(D8:D11,D13:D16)=0,"",SUM(D8:D11,D13:D16)/COUNT(D8:D11,D13:D16))</f>
        <v>6.5</v>
      </c>
      <c r="E20" s="341">
        <f>IF((COUNT(G12,G17))=0,"",(MAX(G12,G17)))</f>
        <v>-18.3</v>
      </c>
      <c r="F20" s="313">
        <f>E20</f>
        <v>-18.3</v>
      </c>
      <c r="G20" s="305">
        <f>IF((COUNT(H12,H17))=0,"",(MIN(H12,H17)))</f>
        <v>-34.1</v>
      </c>
      <c r="H20" s="59">
        <f>IF(COUNT(E20:G20)=0,"",AVERAGE(E20:G20))</f>
        <v>-23.566666666666666</v>
      </c>
      <c r="I20" s="62" t="s">
        <v>87</v>
      </c>
      <c r="J20" s="289">
        <f>SUM(I8:I9)</f>
        <v>0</v>
      </c>
      <c r="K20" s="290">
        <f>SUM(J8:J9)</f>
        <v>0</v>
      </c>
      <c r="L20" s="301">
        <f>SUM(K8:K9)</f>
        <v>0</v>
      </c>
      <c r="M20" s="186">
        <v>-40</v>
      </c>
      <c r="N20" s="185">
        <f>M20*9/5+32</f>
        <v>-40</v>
      </c>
      <c r="O20" s="299">
        <f>SUM(M8:M11,M13:M16)</f>
        <v>0</v>
      </c>
      <c r="P20" s="298">
        <f>SUM(O8:O11,O13:O16)</f>
        <v>0</v>
      </c>
      <c r="Q20" s="300">
        <f>SUM(Q8:Q11,Q13:Q16)</f>
        <v>0</v>
      </c>
      <c r="R20" s="359">
        <f>SUM(R8:R11,R13:R16)</f>
        <v>2.5</v>
      </c>
      <c r="S20" s="60">
        <f>IF(COUNT(T8:T11,T13:T16)=0,"",VLOOKUP(MAX(S8:S16),S8:U16,2,FALSE))</f>
        <v>60</v>
      </c>
      <c r="T20" s="45">
        <f>IF(COUNT(S8:S11,S13:S16)=0,"",MAX(S8:S11,S13:S16))</f>
        <v>19</v>
      </c>
      <c r="U20" s="48">
        <f>IF(COUNT(U8:U11,U13:U16)=0,"",VLOOKUP(MAX(S8:S16),S8:U16,3,FALSE))</f>
        <v>216</v>
      </c>
      <c r="V20" s="67">
        <f>IF(COUNT(W8:W11,W13:W16)=0,"",VLOOKUP(MAX(V8:V16),V8:X16,2,FALSE))</f>
        <v>50</v>
      </c>
      <c r="W20" s="68">
        <f>IF(COUNT(V8:V11,V13:V16)=0,"",MAX(V8:V11,V13:V16))</f>
        <v>24</v>
      </c>
      <c r="X20" s="187">
        <f>IF(COUNT(X8:X11,X13:X16)=0,"",VLOOKUP(MAX(V8:V16),V8:X16,3,FALSE))</f>
        <v>243</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2.5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29.29</v>
      </c>
      <c r="T23" s="44">
        <f>IF(COUNT(AD8:AD11,AD13:AD16)=0,"",MIN(AD8:AD16))</f>
        <v>29.1</v>
      </c>
      <c r="U23" s="44">
        <f>IF(COUNT(AD8:AD11,AD13:AD16)=0,"",AVERAGE(AD8:AD16))</f>
        <v>29.1875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0.18999999999999773</v>
      </c>
      <c r="X24" s="120">
        <f>IF(COUNT(E8:E11,E13:E16)=0,"",E20-G20)</f>
        <v>15.8</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669"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s="19" customFormat="1"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60"/>
    </row>
    <row r="30" spans="1:34" s="19" customFormat="1"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60"/>
    </row>
    <row r="31" spans="1:34" s="19" customFormat="1"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60"/>
    </row>
    <row r="32" spans="1:34" s="19" customFormat="1"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60"/>
      <c r="AG32" s="260"/>
      <c r="AH32" s="260"/>
    </row>
    <row r="33" s="19" customFormat="1" ht="13.5" hidden="1" customHeight="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sheetData>
  <mergeCells count="38">
    <mergeCell ref="AE5:AE7"/>
    <mergeCell ref="AF6:AF7"/>
    <mergeCell ref="C26:I30"/>
    <mergeCell ref="C17:E17"/>
    <mergeCell ref="C18:D18"/>
    <mergeCell ref="H18:H19"/>
    <mergeCell ref="Z5:Z7"/>
    <mergeCell ref="G6:H6"/>
    <mergeCell ref="R6:R7"/>
    <mergeCell ref="E18:E19"/>
    <mergeCell ref="C12:E12"/>
    <mergeCell ref="C6:D6"/>
    <mergeCell ref="F6:F7"/>
    <mergeCell ref="F18:F19"/>
    <mergeCell ref="S21:U21"/>
    <mergeCell ref="X26:AC30"/>
    <mergeCell ref="G3:T4"/>
    <mergeCell ref="G18:G19"/>
    <mergeCell ref="AB3:AC4"/>
    <mergeCell ref="AA6:AC6"/>
    <mergeCell ref="Z18:Z20"/>
    <mergeCell ref="S6:U6"/>
    <mergeCell ref="V6:X6"/>
    <mergeCell ref="Y18:Y20"/>
    <mergeCell ref="I18:L18"/>
    <mergeCell ref="I6:K6"/>
    <mergeCell ref="Y6:Y7"/>
    <mergeCell ref="O18:Q18"/>
    <mergeCell ref="AA18:AD18"/>
    <mergeCell ref="M18:N18"/>
    <mergeCell ref="L6:Q6"/>
    <mergeCell ref="R18:R19"/>
    <mergeCell ref="S18:U18"/>
    <mergeCell ref="V18:X18"/>
    <mergeCell ref="N26:S30"/>
    <mergeCell ref="W21:W23"/>
    <mergeCell ref="X21:X23"/>
    <mergeCell ref="V21:V23"/>
  </mergeCells>
  <phoneticPr fontId="0" type="noConversion"/>
  <printOptions horizontalCentered="1"/>
  <pageMargins left="0.25" right="0.25" top="0.25" bottom="0.25" header="0.5" footer="0.5"/>
  <pageSetup scale="78" orientation="landscape" r:id="rId1"/>
  <headerFooter alignWithMargins="0"/>
  <ignoredErrors>
    <ignoredError sqref="N20"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N16" sqref="N16"/>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159</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130</v>
      </c>
      <c r="D9" s="170">
        <v>22</v>
      </c>
      <c r="E9" s="181">
        <v>-12.1</v>
      </c>
      <c r="F9" s="181">
        <v>-17.3</v>
      </c>
      <c r="G9" s="314">
        <v>-12</v>
      </c>
      <c r="H9" s="314">
        <v>-13.3</v>
      </c>
      <c r="I9" s="181"/>
      <c r="J9" s="181"/>
      <c r="K9" s="181"/>
      <c r="L9" s="174"/>
      <c r="M9" s="181"/>
      <c r="N9" s="174"/>
      <c r="O9" s="181"/>
      <c r="P9" s="174" t="s">
        <v>266</v>
      </c>
      <c r="Q9" s="181">
        <v>2</v>
      </c>
      <c r="R9" s="308"/>
      <c r="S9" s="170">
        <v>32</v>
      </c>
      <c r="T9" s="170">
        <v>160</v>
      </c>
      <c r="U9" s="170">
        <v>1305</v>
      </c>
      <c r="V9" s="322">
        <v>44</v>
      </c>
      <c r="W9" s="322">
        <v>150</v>
      </c>
      <c r="X9" s="322">
        <v>1316</v>
      </c>
      <c r="Y9" s="170"/>
      <c r="Z9" s="170"/>
      <c r="AA9" s="181"/>
      <c r="AB9" s="181"/>
      <c r="AC9" s="181"/>
      <c r="AD9" s="283">
        <v>29.53</v>
      </c>
      <c r="AE9" s="349">
        <v>996.4</v>
      </c>
      <c r="AF9" s="662" t="s">
        <v>281</v>
      </c>
      <c r="AG9" s="361">
        <v>1000.4</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130</v>
      </c>
      <c r="D11" s="171">
        <v>16</v>
      </c>
      <c r="E11" s="182">
        <v>-13.1</v>
      </c>
      <c r="F11" s="182">
        <v>-17.100000000000001</v>
      </c>
      <c r="G11" s="314">
        <v>-11.2</v>
      </c>
      <c r="H11" s="314">
        <v>-14</v>
      </c>
      <c r="I11" s="182"/>
      <c r="J11" s="182"/>
      <c r="K11" s="182"/>
      <c r="L11" s="175"/>
      <c r="M11" s="182"/>
      <c r="N11" s="175"/>
      <c r="O11" s="182"/>
      <c r="P11" s="175"/>
      <c r="Q11" s="182"/>
      <c r="R11" s="308"/>
      <c r="S11" s="171">
        <v>25</v>
      </c>
      <c r="T11" s="171">
        <v>140</v>
      </c>
      <c r="U11" s="171">
        <v>2207</v>
      </c>
      <c r="V11" s="322">
        <v>34</v>
      </c>
      <c r="W11" s="322">
        <v>130</v>
      </c>
      <c r="X11" s="322">
        <v>2215</v>
      </c>
      <c r="Y11" s="171"/>
      <c r="Z11" s="171"/>
      <c r="AA11" s="182"/>
      <c r="AB11" s="182"/>
      <c r="AC11" s="182"/>
      <c r="AD11" s="284">
        <v>29.66</v>
      </c>
      <c r="AE11" s="352">
        <v>1000.5</v>
      </c>
      <c r="AF11" s="353" t="s">
        <v>280</v>
      </c>
      <c r="AG11" s="362">
        <v>1004.9</v>
      </c>
      <c r="AH11" s="259"/>
    </row>
    <row r="12" spans="1:34" ht="12.75" customHeight="1" x14ac:dyDescent="0.2">
      <c r="A12" s="259"/>
      <c r="B12" s="344"/>
      <c r="C12" s="718" t="s">
        <v>74</v>
      </c>
      <c r="D12" s="719"/>
      <c r="E12" s="720"/>
      <c r="F12" s="345"/>
      <c r="G12" s="310">
        <f>IF(COUNT(G8:G11)=0,"",MAX(G8:G11))</f>
        <v>-11.2</v>
      </c>
      <c r="H12" s="311">
        <f>IF(COUNT(H8:H11)=0,"",MIN(H8:H11))</f>
        <v>-14</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110</v>
      </c>
      <c r="D14" s="170">
        <v>19</v>
      </c>
      <c r="E14" s="181">
        <v>-13</v>
      </c>
      <c r="F14" s="181">
        <v>-17.2</v>
      </c>
      <c r="G14" s="314">
        <v>-12.1</v>
      </c>
      <c r="H14" s="314">
        <v>-14.1</v>
      </c>
      <c r="I14" s="181"/>
      <c r="J14" s="181"/>
      <c r="K14" s="181"/>
      <c r="L14" s="174"/>
      <c r="M14" s="181"/>
      <c r="N14" s="174"/>
      <c r="O14" s="181"/>
      <c r="P14" s="174"/>
      <c r="Q14" s="181"/>
      <c r="R14" s="308"/>
      <c r="S14" s="170">
        <v>28</v>
      </c>
      <c r="T14" s="170">
        <v>130</v>
      </c>
      <c r="U14" s="170">
        <v>256</v>
      </c>
      <c r="V14" s="322">
        <v>37</v>
      </c>
      <c r="W14" s="322">
        <v>140</v>
      </c>
      <c r="X14" s="322">
        <v>323</v>
      </c>
      <c r="Y14" s="170"/>
      <c r="Z14" s="170"/>
      <c r="AA14" s="181"/>
      <c r="AB14" s="181"/>
      <c r="AC14" s="181"/>
      <c r="AD14" s="283">
        <v>29.67</v>
      </c>
      <c r="AE14" s="349">
        <v>1000.6</v>
      </c>
      <c r="AF14" s="351" t="s">
        <v>279</v>
      </c>
      <c r="AG14" s="361">
        <v>1005.2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t="s">
        <v>277</v>
      </c>
      <c r="D16" s="171">
        <v>6</v>
      </c>
      <c r="E16" s="182">
        <v>-14.7</v>
      </c>
      <c r="F16" s="182">
        <v>-19.3</v>
      </c>
      <c r="G16" s="314">
        <v>-12.3</v>
      </c>
      <c r="H16" s="314">
        <v>-15.1</v>
      </c>
      <c r="I16" s="182"/>
      <c r="J16" s="182"/>
      <c r="K16" s="182"/>
      <c r="L16" s="175"/>
      <c r="M16" s="182"/>
      <c r="N16" s="175"/>
      <c r="O16" s="182"/>
      <c r="P16" s="175"/>
      <c r="Q16" s="182"/>
      <c r="R16" s="308" t="s">
        <v>264</v>
      </c>
      <c r="S16" s="171">
        <v>22</v>
      </c>
      <c r="T16" s="171">
        <v>130</v>
      </c>
      <c r="U16" s="171">
        <v>700</v>
      </c>
      <c r="V16" s="322">
        <v>31</v>
      </c>
      <c r="W16" s="322">
        <v>130</v>
      </c>
      <c r="X16" s="322">
        <v>640</v>
      </c>
      <c r="Y16" s="171"/>
      <c r="Z16" s="171"/>
      <c r="AA16" s="182"/>
      <c r="AB16" s="182"/>
      <c r="AC16" s="182"/>
      <c r="AD16" s="284">
        <v>29.63</v>
      </c>
      <c r="AE16" s="352">
        <v>999.7</v>
      </c>
      <c r="AF16" s="353" t="s">
        <v>278</v>
      </c>
      <c r="AG16" s="362">
        <v>104.1</v>
      </c>
      <c r="AH16" s="259"/>
    </row>
    <row r="17" spans="1:34" ht="12.75" customHeight="1" x14ac:dyDescent="0.2">
      <c r="A17" s="259"/>
      <c r="B17" s="344"/>
      <c r="C17" s="696" t="s">
        <v>74</v>
      </c>
      <c r="D17" s="697"/>
      <c r="E17" s="698"/>
      <c r="F17" s="342"/>
      <c r="G17" s="310">
        <f>IF(COUNT(G13:G16)=0,"",MAX(G13:G16))</f>
        <v>-12.1</v>
      </c>
      <c r="H17" s="312">
        <f>IF(COUNT(H13:H16)=0,"",MIN(H13:H16))</f>
        <v>-15.1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t="e">
        <f>IF(COUNT(C8:C11,C13:C16)=0,"",'Winds-Day'!U25)</f>
        <v>#VALUE!</v>
      </c>
      <c r="D20" s="48">
        <f>IF(COUNT(D8:D11,D13:D16)=0,"",SUM(D8:D11,D13:D16)/COUNT(D8:D11,D13:D16))</f>
        <v>15.75</v>
      </c>
      <c r="E20" s="341">
        <f>IF((COUNT(G12,G17))=0,"",(MAX(G12,G17)))</f>
        <v>-11.2</v>
      </c>
      <c r="F20" s="313">
        <f>E20</f>
        <v>-11.2</v>
      </c>
      <c r="G20" s="305">
        <f>IF((COUNT(H12,H17))=0,"",(MIN(H12,H17)))</f>
        <v>-15.1</v>
      </c>
      <c r="H20" s="59">
        <f>IF((COUNT(E20:G20))=0,"",(AVERAGE(E20:G20)))</f>
        <v>-12.5</v>
      </c>
      <c r="I20" s="62" t="s">
        <v>87</v>
      </c>
      <c r="J20" s="289">
        <f>SUM(I8:I9)</f>
        <v>0</v>
      </c>
      <c r="K20" s="290">
        <f>SUM(J8:J9)</f>
        <v>0</v>
      </c>
      <c r="L20" s="301">
        <f>SUM(K8:K9)</f>
        <v>0</v>
      </c>
      <c r="M20" s="186">
        <v>-27.32</v>
      </c>
      <c r="N20" s="185">
        <f>M20*9/5+32</f>
        <v>-17.176000000000002</v>
      </c>
      <c r="O20" s="299">
        <f>SUM(M8:M11,M13:M16)</f>
        <v>0</v>
      </c>
      <c r="P20" s="298">
        <f>SUM(O8:O11,O13:O16)</f>
        <v>0</v>
      </c>
      <c r="Q20" s="300">
        <f>SUM(Q8:Q11,Q13:Q16)</f>
        <v>2</v>
      </c>
      <c r="R20" s="359">
        <f>SUM(R8:R11,R13:R16)</f>
        <v>0</v>
      </c>
      <c r="S20" s="60">
        <f>IF(COUNT(T8:T11,T13:T16)=0,"",VLOOKUP(MAX(S8:S16),S8:U16,2,FALSE))</f>
        <v>160</v>
      </c>
      <c r="T20" s="45">
        <f>IF(COUNT(S8:S11,S13:S16)=0,"",MAX(S8:S11,S13:S16))</f>
        <v>32</v>
      </c>
      <c r="U20" s="48">
        <f>IF(COUNT(U8:U11,U13:U16)=0,"",VLOOKUP(MAX(S8:S16),S8:U16,3,FALSE))</f>
        <v>1305</v>
      </c>
      <c r="V20" s="67">
        <f>IF(COUNT(W8:W11,W13:W16)=0,"",VLOOKUP(MAX(V8:V16),V8:X16,2,FALSE))</f>
        <v>150</v>
      </c>
      <c r="W20" s="68">
        <f>IF(COUNT(V8:V11,V13:V16)=0,"",MAX(V8:V11,V13:V16))</f>
        <v>44</v>
      </c>
      <c r="X20" s="187">
        <f>IF(COUNT(X8:X11,X13:X16)=0,"",VLOOKUP(MAX(V8:V16),V8:X16,3,FALSE))</f>
        <v>1316</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t="str">
        <f>IF(COUNT(Y8:Y11,Y13:Y16)=0,"",AVERAGE(Y8:Y16))</f>
        <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29.67</v>
      </c>
      <c r="T23" s="44">
        <f>IF(COUNT(AD8:AD11,AD13:AD16)=0,"",MIN(AD8:AD16))</f>
        <v>29.53</v>
      </c>
      <c r="U23" s="44">
        <f>IF(COUNT(AD8:AD11,AD13:AD16)=0,"",AVERAGE(AD8:AD16))</f>
        <v>29.622499999999999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0.14000000000000057</v>
      </c>
      <c r="X24" s="120">
        <f>IF(COUNT(E8:E11,E13:E16)=0,"",E20-G20)</f>
        <v>3.9000000000000004</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O11" sqref="O1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160</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0</v>
      </c>
      <c r="D9" s="170">
        <v>0</v>
      </c>
      <c r="E9" s="181">
        <v>-19.600000000000001</v>
      </c>
      <c r="F9" s="181">
        <v>-23.7</v>
      </c>
      <c r="G9" s="314">
        <v>-12.9</v>
      </c>
      <c r="H9" s="314">
        <v>-20.3</v>
      </c>
      <c r="I9" s="181"/>
      <c r="J9" s="181"/>
      <c r="K9" s="181"/>
      <c r="L9" s="174"/>
      <c r="M9" s="181"/>
      <c r="N9" s="174"/>
      <c r="O9" s="181"/>
      <c r="P9" s="174"/>
      <c r="Q9" s="181"/>
      <c r="R9" s="308"/>
      <c r="S9" s="170">
        <v>13</v>
      </c>
      <c r="T9" s="170">
        <v>120</v>
      </c>
      <c r="U9" s="170">
        <v>1351</v>
      </c>
      <c r="V9" s="322">
        <v>21</v>
      </c>
      <c r="W9" s="322">
        <v>110</v>
      </c>
      <c r="X9" s="322">
        <v>1350</v>
      </c>
      <c r="Y9" s="170">
        <v>7</v>
      </c>
      <c r="Z9" s="170">
        <v>70</v>
      </c>
      <c r="AA9" s="181"/>
      <c r="AB9" s="181"/>
      <c r="AC9" s="181"/>
      <c r="AD9" s="283">
        <v>29.47</v>
      </c>
      <c r="AE9" s="349">
        <v>994.1</v>
      </c>
      <c r="AF9" s="662" t="s">
        <v>282</v>
      </c>
      <c r="AG9" s="361">
        <v>998.6</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c r="D11" s="171">
        <v>3</v>
      </c>
      <c r="E11" s="182">
        <v>-19.600000000000001</v>
      </c>
      <c r="F11" s="182">
        <v>-23.3</v>
      </c>
      <c r="G11" s="314">
        <v>-13.8</v>
      </c>
      <c r="H11" s="314">
        <v>-23.2</v>
      </c>
      <c r="I11" s="182"/>
      <c r="J11" s="182"/>
      <c r="K11" s="182"/>
      <c r="L11" s="175"/>
      <c r="M11" s="182"/>
      <c r="N11" s="175"/>
      <c r="O11" s="182"/>
      <c r="P11" s="175"/>
      <c r="Q11" s="182"/>
      <c r="R11" s="308"/>
      <c r="S11" s="171">
        <v>10</v>
      </c>
      <c r="T11" s="171">
        <v>320</v>
      </c>
      <c r="U11" s="171">
        <v>2217</v>
      </c>
      <c r="V11" s="322">
        <v>12</v>
      </c>
      <c r="W11" s="322">
        <v>310</v>
      </c>
      <c r="X11" s="322">
        <v>2249</v>
      </c>
      <c r="Y11" s="171">
        <v>3</v>
      </c>
      <c r="Z11" s="171"/>
      <c r="AA11" s="182"/>
      <c r="AB11" s="182"/>
      <c r="AC11" s="182"/>
      <c r="AD11" s="284">
        <v>29.34</v>
      </c>
      <c r="AE11" s="352">
        <v>989.8</v>
      </c>
      <c r="AF11" s="353" t="s">
        <v>243</v>
      </c>
      <c r="AG11" s="362">
        <v>994.2</v>
      </c>
      <c r="AH11" s="259"/>
    </row>
    <row r="12" spans="1:34" ht="12.75" customHeight="1" x14ac:dyDescent="0.2">
      <c r="A12" s="259"/>
      <c r="B12" s="344"/>
      <c r="C12" s="718" t="s">
        <v>74</v>
      </c>
      <c r="D12" s="719"/>
      <c r="E12" s="720"/>
      <c r="F12" s="345"/>
      <c r="G12" s="310">
        <f>IF(COUNT(G8:G11)=0,"",MAX(G8:G11))</f>
        <v>-12.9</v>
      </c>
      <c r="H12" s="311">
        <f>IF(COUNT(H8:H11)=0,"",MIN(H8:H11))</f>
        <v>-23.2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10</v>
      </c>
      <c r="D14" s="170">
        <v>3</v>
      </c>
      <c r="E14" s="181">
        <v>-17.100000000000001</v>
      </c>
      <c r="F14" s="181">
        <v>-24.3</v>
      </c>
      <c r="G14" s="314">
        <v>-13.1</v>
      </c>
      <c r="H14" s="314">
        <v>-20.3</v>
      </c>
      <c r="I14" s="181"/>
      <c r="J14" s="181"/>
      <c r="K14" s="181"/>
      <c r="L14" s="174"/>
      <c r="M14" s="181"/>
      <c r="N14" s="174"/>
      <c r="O14" s="181"/>
      <c r="P14" s="174"/>
      <c r="Q14" s="181"/>
      <c r="R14" s="308"/>
      <c r="S14" s="170">
        <v>14</v>
      </c>
      <c r="T14" s="170">
        <v>320</v>
      </c>
      <c r="U14" s="170">
        <v>29</v>
      </c>
      <c r="V14" s="322">
        <v>17</v>
      </c>
      <c r="W14" s="322">
        <v>310</v>
      </c>
      <c r="X14" s="322">
        <v>30</v>
      </c>
      <c r="Y14" s="170">
        <v>3</v>
      </c>
      <c r="Z14" s="170"/>
      <c r="AA14" s="181"/>
      <c r="AB14" s="181"/>
      <c r="AC14" s="181"/>
      <c r="AD14" s="283">
        <v>29.28</v>
      </c>
      <c r="AE14" s="349">
        <v>992.2</v>
      </c>
      <c r="AF14" s="351" t="s">
        <v>283</v>
      </c>
      <c r="AG14" s="361">
        <v>992.2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10</v>
      </c>
      <c r="D16" s="171">
        <v>17</v>
      </c>
      <c r="E16" s="182">
        <v>-15</v>
      </c>
      <c r="F16" s="182">
        <v>-18.8</v>
      </c>
      <c r="G16" s="314">
        <v>-14.1</v>
      </c>
      <c r="H16" s="314">
        <v>-17.2</v>
      </c>
      <c r="I16" s="182">
        <v>1</v>
      </c>
      <c r="J16" s="182">
        <v>1</v>
      </c>
      <c r="K16" s="182"/>
      <c r="L16" s="175" t="s">
        <v>260</v>
      </c>
      <c r="M16" s="182">
        <v>1</v>
      </c>
      <c r="N16" s="175"/>
      <c r="O16" s="182"/>
      <c r="P16" s="175" t="s">
        <v>266</v>
      </c>
      <c r="Q16" s="182">
        <v>2</v>
      </c>
      <c r="R16" s="308" t="s">
        <v>264</v>
      </c>
      <c r="S16" s="171">
        <v>19</v>
      </c>
      <c r="T16" s="171">
        <v>20</v>
      </c>
      <c r="U16" s="171">
        <v>1046</v>
      </c>
      <c r="V16" s="322">
        <v>25</v>
      </c>
      <c r="W16" s="322">
        <v>10</v>
      </c>
      <c r="X16" s="322">
        <v>1041</v>
      </c>
      <c r="Y16" s="171">
        <v>8</v>
      </c>
      <c r="Z16" s="171">
        <v>32</v>
      </c>
      <c r="AA16" s="182"/>
      <c r="AB16" s="182"/>
      <c r="AC16" s="182"/>
      <c r="AD16" s="284">
        <v>29.3</v>
      </c>
      <c r="AE16" s="352">
        <v>988.6</v>
      </c>
      <c r="AF16" s="353" t="s">
        <v>284</v>
      </c>
      <c r="AG16" s="362">
        <v>992.9</v>
      </c>
      <c r="AH16" s="259"/>
    </row>
    <row r="17" spans="1:34" ht="12.75" customHeight="1" x14ac:dyDescent="0.2">
      <c r="A17" s="259"/>
      <c r="B17" s="344"/>
      <c r="C17" s="696" t="s">
        <v>74</v>
      </c>
      <c r="D17" s="697"/>
      <c r="E17" s="698"/>
      <c r="F17" s="342"/>
      <c r="G17" s="310">
        <f>IF(COUNT(G13:G16)=0,"",MAX(G13:G16))</f>
        <v>-13.1</v>
      </c>
      <c r="H17" s="312">
        <f>IF(COUNT(H13:H16)=0,"",MIN(H13:H16))</f>
        <v>-20.3</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IF(COUNT(C8:C11,C13:C16)=0,"",'Winds-Day'!W25)</f>
        <v>10.000000000000002</v>
      </c>
      <c r="D20" s="48">
        <f>IF(COUNT(D8:D11,D13:D16)=0,"",SUM(D8:D11,D13:D16)/COUNT(D8:D11,D13:D16))</f>
        <v>5.75</v>
      </c>
      <c r="E20" s="341">
        <f>IF((COUNT(G12,G17))=0,"",(MAX(G12,G17)))</f>
        <v>-12.9</v>
      </c>
      <c r="F20" s="313">
        <f>E20</f>
        <v>-12.9</v>
      </c>
      <c r="G20" s="305">
        <f>IF((COUNT(H12,H17))=0,"",(MIN(H12,H17)))</f>
        <v>-23.2</v>
      </c>
      <c r="H20" s="59">
        <f>IF((COUNT(E20:G20))=0,"",(AVERAGE(E20:G20)))</f>
        <v>-16.333333333333332</v>
      </c>
      <c r="I20" s="62" t="s">
        <v>87</v>
      </c>
      <c r="J20" s="289">
        <f>SUM(I8:I9)</f>
        <v>0</v>
      </c>
      <c r="K20" s="290">
        <f>SUM(J8:J9)</f>
        <v>0</v>
      </c>
      <c r="L20" s="301">
        <f>SUM(K8:K9)</f>
        <v>0</v>
      </c>
      <c r="M20" s="186">
        <v>-29</v>
      </c>
      <c r="N20" s="185">
        <f>M20*9/5+32</f>
        <v>-20.200000000000003</v>
      </c>
      <c r="O20" s="299">
        <f>SUM(M8:M11,M13:M16)</f>
        <v>1</v>
      </c>
      <c r="P20" s="298">
        <f>SUM(O8:O11,O13:O16)</f>
        <v>0</v>
      </c>
      <c r="Q20" s="300">
        <f>SUM(Q8:Q11,Q13:Q16)</f>
        <v>2</v>
      </c>
      <c r="R20" s="359">
        <f>SUM(R8:R11,R13:R16)</f>
        <v>0</v>
      </c>
      <c r="S20" s="60">
        <f>IF(COUNT(T8:T11,T13:T16)=0,"",VLOOKUP(MAX(S8:S16),S8:U16,2,FALSE))</f>
        <v>20</v>
      </c>
      <c r="T20" s="45">
        <f>IF(COUNT(S8:S11,S13:S16)=0,"",MAX(S8:S11,S13:S16))</f>
        <v>19</v>
      </c>
      <c r="U20" s="48">
        <f>IF(COUNT(U8:U11,U13:U16)=0,"",VLOOKUP(MAX(S8:S16),S8:U16,3,FALSE))</f>
        <v>1046</v>
      </c>
      <c r="V20" s="67">
        <f>IF(COUNT(W8:W11,W13:W16)=0,"",VLOOKUP(MAX(V8:V16),V8:X16,2,FALSE))</f>
        <v>10</v>
      </c>
      <c r="W20" s="68">
        <f>IF(COUNT(V8:V11,V13:V16)=0,"",MAX(V8:V11,V13:V16))</f>
        <v>25</v>
      </c>
      <c r="X20" s="187">
        <f>IF(COUNT(X8:X11,X13:X16)=0,"",VLOOKUP(MAX(V8:V16),V8:X16,3,FALSE))</f>
        <v>1041</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5.25</v>
      </c>
      <c r="Z21" s="45">
        <f>IF(COUNT(Z8:Z11,Z13:Z16)=0,"",MIN(Z8:Z16))</f>
        <v>32</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1</v>
      </c>
      <c r="K23" s="296">
        <f>SUM(J15:J16)</f>
        <v>1</v>
      </c>
      <c r="L23" s="296">
        <f>SUM(K15:K16)</f>
        <v>0</v>
      </c>
      <c r="M23" s="35"/>
      <c r="N23" s="35"/>
      <c r="O23" s="35"/>
      <c r="P23" s="35"/>
      <c r="Q23" s="35"/>
      <c r="R23" s="35"/>
      <c r="S23" s="44">
        <f>IF(COUNT(AD8:AD11,AD13:AD16)=0,"",MAX(AD8:AD16))</f>
        <v>29.47</v>
      </c>
      <c r="T23" s="44">
        <f>IF(COUNT(AD8:AD11,AD13:AD16)=0,"",MIN(AD8:AD16))</f>
        <v>29.28</v>
      </c>
      <c r="U23" s="44">
        <f>IF(COUNT(AD8:AD11,AD13:AD16)=0,"",AVERAGE(AD8:AD16))</f>
        <v>29.3475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0.18999999999999773</v>
      </c>
      <c r="X24" s="120">
        <f>IF(COUNT(E8:E11,E13:E16)=0,"",E20-G20)</f>
        <v>10.299999999999999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N14" sqref="N14"/>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161</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50</v>
      </c>
      <c r="D9" s="170">
        <v>10</v>
      </c>
      <c r="E9" s="181">
        <v>-13.6</v>
      </c>
      <c r="F9" s="181">
        <v>-16.5</v>
      </c>
      <c r="G9" s="314">
        <v>-12.9</v>
      </c>
      <c r="H9" s="314">
        <v>-14.9</v>
      </c>
      <c r="I9" s="181">
        <v>2</v>
      </c>
      <c r="J9" s="181">
        <v>4</v>
      </c>
      <c r="K9" s="181">
        <v>5</v>
      </c>
      <c r="L9" s="174" t="s">
        <v>260</v>
      </c>
      <c r="M9" s="181">
        <v>6</v>
      </c>
      <c r="N9" s="174"/>
      <c r="O9" s="181"/>
      <c r="P9" s="174"/>
      <c r="Q9" s="181"/>
      <c r="R9" s="308"/>
      <c r="S9" s="170">
        <v>19</v>
      </c>
      <c r="T9" s="170">
        <v>40</v>
      </c>
      <c r="U9" s="170">
        <v>1503</v>
      </c>
      <c r="V9" s="322">
        <v>24</v>
      </c>
      <c r="W9" s="322">
        <v>40</v>
      </c>
      <c r="X9" s="322">
        <v>1502</v>
      </c>
      <c r="Y9" s="170">
        <v>8</v>
      </c>
      <c r="Z9" s="170">
        <v>8</v>
      </c>
      <c r="AA9" s="181"/>
      <c r="AB9" s="181">
        <v>3</v>
      </c>
      <c r="AC9" s="181">
        <v>3</v>
      </c>
      <c r="AD9" s="283">
        <v>29.32</v>
      </c>
      <c r="AE9" s="349">
        <v>989.1</v>
      </c>
      <c r="AF9" s="662" t="s">
        <v>285</v>
      </c>
      <c r="AG9" s="361">
        <v>993.4</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70</v>
      </c>
      <c r="D11" s="171">
        <v>14</v>
      </c>
      <c r="E11" s="182">
        <v>-14.3</v>
      </c>
      <c r="F11" s="182">
        <v>-18.8</v>
      </c>
      <c r="G11" s="314">
        <v>-12.4</v>
      </c>
      <c r="H11" s="314">
        <v>-16.3</v>
      </c>
      <c r="I11" s="182"/>
      <c r="J11" s="182"/>
      <c r="K11" s="182"/>
      <c r="L11" s="175"/>
      <c r="M11" s="182"/>
      <c r="N11" s="175"/>
      <c r="O11" s="182"/>
      <c r="P11" s="175"/>
      <c r="Q11" s="182"/>
      <c r="R11" s="308"/>
      <c r="S11" s="171">
        <v>20</v>
      </c>
      <c r="T11" s="171">
        <v>40</v>
      </c>
      <c r="U11" s="171">
        <v>1939</v>
      </c>
      <c r="V11" s="322">
        <v>27</v>
      </c>
      <c r="W11" s="322">
        <v>110</v>
      </c>
      <c r="X11" s="322">
        <v>2231</v>
      </c>
      <c r="Y11" s="171">
        <v>8</v>
      </c>
      <c r="Z11" s="171">
        <v>8</v>
      </c>
      <c r="AA11" s="182"/>
      <c r="AB11" s="182">
        <v>3</v>
      </c>
      <c r="AC11" s="182">
        <v>3</v>
      </c>
      <c r="AD11" s="284">
        <v>29.4</v>
      </c>
      <c r="AE11" s="352">
        <v>991.8</v>
      </c>
      <c r="AF11" s="353" t="s">
        <v>274</v>
      </c>
      <c r="AG11" s="362">
        <v>996</v>
      </c>
      <c r="AH11" s="259"/>
    </row>
    <row r="12" spans="1:34" ht="12.75" customHeight="1" x14ac:dyDescent="0.2">
      <c r="A12" s="259"/>
      <c r="B12" s="344"/>
      <c r="C12" s="718" t="s">
        <v>74</v>
      </c>
      <c r="D12" s="719"/>
      <c r="E12" s="720"/>
      <c r="F12" s="345"/>
      <c r="G12" s="310">
        <f>IF(COUNT(G8:G11)=0,"",MAX(G8:G11))</f>
        <v>-12.4</v>
      </c>
      <c r="H12" s="311">
        <f>IF(COUNT(H8:H11)=0,"",MIN(H8:H11))</f>
        <v>-16.3</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130</v>
      </c>
      <c r="D14" s="170">
        <v>25</v>
      </c>
      <c r="E14" s="181">
        <v>-15.7</v>
      </c>
      <c r="F14" s="181">
        <v>-18.3</v>
      </c>
      <c r="G14" s="314">
        <v>-14.3</v>
      </c>
      <c r="H14" s="314">
        <v>-17</v>
      </c>
      <c r="I14" s="181">
        <v>1</v>
      </c>
      <c r="J14" s="181">
        <v>2</v>
      </c>
      <c r="K14" s="181">
        <v>3</v>
      </c>
      <c r="L14" s="174" t="s">
        <v>260</v>
      </c>
      <c r="M14" s="181"/>
      <c r="N14" s="174"/>
      <c r="O14" s="181"/>
      <c r="P14" s="174" t="s">
        <v>286</v>
      </c>
      <c r="Q14" s="181"/>
      <c r="R14" s="308"/>
      <c r="S14" s="170">
        <v>28</v>
      </c>
      <c r="T14" s="170">
        <v>130</v>
      </c>
      <c r="U14" s="170">
        <v>558</v>
      </c>
      <c r="V14" s="322">
        <v>33</v>
      </c>
      <c r="W14" s="322">
        <v>120</v>
      </c>
      <c r="X14" s="322">
        <v>447</v>
      </c>
      <c r="Y14" s="170">
        <v>8</v>
      </c>
      <c r="Z14" s="170">
        <v>40</v>
      </c>
      <c r="AA14" s="181"/>
      <c r="AB14" s="181"/>
      <c r="AC14" s="181"/>
      <c r="AD14" s="283">
        <v>29.45</v>
      </c>
      <c r="AE14" s="349">
        <v>993.3</v>
      </c>
      <c r="AF14" s="351" t="s">
        <v>249</v>
      </c>
      <c r="AG14" s="361">
        <v>997.7</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100</v>
      </c>
      <c r="D16" s="171">
        <v>15</v>
      </c>
      <c r="E16" s="182">
        <v>-16.7</v>
      </c>
      <c r="F16" s="182">
        <v>-19.8</v>
      </c>
      <c r="G16" s="314">
        <v>-15.7</v>
      </c>
      <c r="H16" s="314">
        <v>-17.5</v>
      </c>
      <c r="I16" s="182">
        <v>5</v>
      </c>
      <c r="J16" s="182">
        <v>1</v>
      </c>
      <c r="K16" s="182"/>
      <c r="L16" s="175" t="s">
        <v>260</v>
      </c>
      <c r="M16" s="182">
        <v>6</v>
      </c>
      <c r="N16" s="175"/>
      <c r="O16" s="182"/>
      <c r="P16" s="175" t="s">
        <v>286</v>
      </c>
      <c r="Q16" s="182">
        <v>6</v>
      </c>
      <c r="R16" s="308">
        <v>1.2</v>
      </c>
      <c r="S16" s="171">
        <v>30</v>
      </c>
      <c r="T16" s="171">
        <v>130</v>
      </c>
      <c r="U16" s="171">
        <v>832</v>
      </c>
      <c r="V16" s="322">
        <v>37</v>
      </c>
      <c r="W16" s="322">
        <v>130</v>
      </c>
      <c r="X16" s="322">
        <v>824</v>
      </c>
      <c r="Y16" s="171">
        <v>8</v>
      </c>
      <c r="Z16" s="171">
        <v>0</v>
      </c>
      <c r="AA16" s="182">
        <v>1</v>
      </c>
      <c r="AB16" s="182">
        <v>3</v>
      </c>
      <c r="AC16" s="182">
        <v>2</v>
      </c>
      <c r="AD16" s="284">
        <v>29.45</v>
      </c>
      <c r="AE16" s="352">
        <v>993.6</v>
      </c>
      <c r="AF16" s="353" t="s">
        <v>287</v>
      </c>
      <c r="AG16" s="362">
        <v>998</v>
      </c>
      <c r="AH16" s="259"/>
    </row>
    <row r="17" spans="1:34" ht="12.75" customHeight="1" x14ac:dyDescent="0.2">
      <c r="A17" s="259"/>
      <c r="B17" s="344"/>
      <c r="C17" s="696" t="s">
        <v>74</v>
      </c>
      <c r="D17" s="697"/>
      <c r="E17" s="698"/>
      <c r="F17" s="342"/>
      <c r="G17" s="310">
        <f>IF(COUNT(G13:G16)=0,"",MAX(G13:G16))</f>
        <v>-14.3</v>
      </c>
      <c r="H17" s="312">
        <f>IF(COUNT(H13:H16)=0,"",MIN(H13:H16))</f>
        <v>-17.5</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IF(COUNT(C8:C11,C13:C16)=0,"",'Winds-Day'!Y25)</f>
        <v>97.758790181122279</v>
      </c>
      <c r="D20" s="48">
        <f>IF(COUNT(D8:D11,D13:D16)=0,"",SUM(D8:D11,D13:D16)/COUNT(D8:D11,D13:D16))</f>
        <v>16</v>
      </c>
      <c r="E20" s="341">
        <f>IF((COUNT(G12,G17))=0,"",(MAX(G12,G17)))</f>
        <v>-12.4</v>
      </c>
      <c r="F20" s="313">
        <f>E20</f>
        <v>-12.4</v>
      </c>
      <c r="G20" s="305">
        <f>IF((COUNT(H12,H17))=0,"",(MIN(H12,H17)))</f>
        <v>-17.5</v>
      </c>
      <c r="H20" s="59">
        <f>IF((COUNT(E20:G20))=0,"",(AVERAGE(E20:G20)))</f>
        <v>-14.1</v>
      </c>
      <c r="I20" s="62" t="s">
        <v>87</v>
      </c>
      <c r="J20" s="289">
        <f>SUM(I8:I9)</f>
        <v>2</v>
      </c>
      <c r="K20" s="290">
        <f>SUM(J8:J9)</f>
        <v>4</v>
      </c>
      <c r="L20" s="301">
        <f>SUM(K8:K9)</f>
        <v>5</v>
      </c>
      <c r="M20" s="186">
        <v>-31</v>
      </c>
      <c r="N20" s="185">
        <f>M20*9/5+32</f>
        <v>-23.799999999999997</v>
      </c>
      <c r="O20" s="299">
        <f>SUM(M8:M11,M13:M16)</f>
        <v>12</v>
      </c>
      <c r="P20" s="298">
        <f>SUM(O8:O11,O13:O16)</f>
        <v>0</v>
      </c>
      <c r="Q20" s="300">
        <f>SUM(Q8:Q11,Q13:Q16)</f>
        <v>6</v>
      </c>
      <c r="R20" s="359">
        <f>SUM(R8:R11,R13:R16)</f>
        <v>1.2</v>
      </c>
      <c r="S20" s="60">
        <f>IF(COUNT(T8:T11,T13:T16)=0,"",VLOOKUP(MAX(S8:S16),S8:U16,2,FALSE))</f>
        <v>130</v>
      </c>
      <c r="T20" s="45">
        <f>IF(COUNT(S8:S11,S13:S16)=0,"",MAX(S8:S11,S13:S16))</f>
        <v>30</v>
      </c>
      <c r="U20" s="48">
        <f>IF(COUNT(U8:U11,U13:U16)=0,"",VLOOKUP(MAX(S8:S16),S8:U16,3,FALSE))</f>
        <v>832</v>
      </c>
      <c r="V20" s="67">
        <f>IF(COUNT(W8:W11,W13:W16)=0,"",VLOOKUP(MAX(V8:V16),V8:X16,2,FALSE))</f>
        <v>130</v>
      </c>
      <c r="W20" s="68">
        <f>IF(COUNT(V8:V11,V13:V16)=0,"",MAX(V8:V11,V13:V16))</f>
        <v>37</v>
      </c>
      <c r="X20" s="187">
        <f>IF(COUNT(X8:X11,X13:X16)=0,"",VLOOKUP(MAX(V8:V16),V8:X16,3,FALSE))</f>
        <v>824</v>
      </c>
      <c r="Y20" s="695"/>
      <c r="Z20" s="695"/>
      <c r="AA20" s="62" t="s">
        <v>87</v>
      </c>
      <c r="AB20" s="289">
        <f>SUM(AA8:AA9)</f>
        <v>0</v>
      </c>
      <c r="AC20" s="290">
        <f>SUM(AB8:AB9)</f>
        <v>3</v>
      </c>
      <c r="AD20" s="291">
        <f>SUM(AC8:AC9)</f>
        <v>3</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0</v>
      </c>
      <c r="AA21" s="63" t="s">
        <v>88</v>
      </c>
      <c r="AB21" s="292">
        <f>SUM(AA10:AA11)</f>
        <v>0</v>
      </c>
      <c r="AC21" s="293">
        <f>SUM(AB10:AB11)</f>
        <v>3</v>
      </c>
      <c r="AD21" s="294">
        <f>SUM(AC10:AC11)</f>
        <v>3</v>
      </c>
      <c r="AE21" s="71"/>
      <c r="AF21" s="35"/>
      <c r="AG21" s="72"/>
      <c r="AH21" s="259"/>
    </row>
    <row r="22" spans="1:34" ht="12.75" customHeight="1" x14ac:dyDescent="0.2">
      <c r="A22" s="259"/>
      <c r="B22" s="38"/>
      <c r="C22" s="41"/>
      <c r="D22" s="35"/>
      <c r="E22" s="35"/>
      <c r="F22" s="35"/>
      <c r="G22" s="35"/>
      <c r="H22" s="35"/>
      <c r="I22" s="63" t="s">
        <v>89</v>
      </c>
      <c r="J22" s="295">
        <f>SUM(I13:I14)</f>
        <v>1</v>
      </c>
      <c r="K22" s="296">
        <f>SUM(J13:J14)</f>
        <v>2</v>
      </c>
      <c r="L22" s="296">
        <f>SUM(K13:K14)</f>
        <v>3</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5</v>
      </c>
      <c r="K23" s="296">
        <f>SUM(J15:J16)</f>
        <v>1</v>
      </c>
      <c r="L23" s="296">
        <f>SUM(K15:K16)</f>
        <v>0</v>
      </c>
      <c r="M23" s="35"/>
      <c r="N23" s="35"/>
      <c r="O23" s="35"/>
      <c r="P23" s="35"/>
      <c r="Q23" s="35"/>
      <c r="R23" s="35"/>
      <c r="S23" s="44">
        <f>IF(COUNT(AD8:AD11,AD13:AD16)=0,"",MAX(AD8:AD16))</f>
        <v>29.45</v>
      </c>
      <c r="T23" s="44">
        <f>IF(COUNT(AD8:AD11,AD13:AD16)=0,"",MIN(AD8:AD16))</f>
        <v>29.32</v>
      </c>
      <c r="U23" s="44">
        <f>IF(COUNT(AD8:AD11,AD13:AD16)=0,"",AVERAGE(AD8:AD16))</f>
        <v>29.405000000000001</v>
      </c>
      <c r="V23" s="680"/>
      <c r="W23" s="680"/>
      <c r="X23" s="683"/>
      <c r="Y23" s="35"/>
      <c r="Z23" s="18"/>
      <c r="AA23" s="61" t="s">
        <v>90</v>
      </c>
      <c r="AB23" s="295">
        <f>SUM(AA15:AA16)</f>
        <v>1</v>
      </c>
      <c r="AC23" s="296">
        <f>SUM(AB15:AB16)</f>
        <v>3</v>
      </c>
      <c r="AD23" s="297">
        <f>SUM(AC15:AC16)</f>
        <v>2</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0.12999999999999901</v>
      </c>
      <c r="X24" s="120">
        <f>IF(COUNT(E8:E11,E13:E16)=0,"",E20-G20)</f>
        <v>5.0999999999999996</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O16" sqref="O16"/>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162</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120</v>
      </c>
      <c r="D9" s="170">
        <v>23</v>
      </c>
      <c r="E9" s="181">
        <v>-15.3</v>
      </c>
      <c r="F9" s="181">
        <v>-17.5</v>
      </c>
      <c r="G9" s="314">
        <v>-15.3</v>
      </c>
      <c r="H9" s="314">
        <v>-17.5</v>
      </c>
      <c r="I9" s="181">
        <v>2</v>
      </c>
      <c r="J9" s="181">
        <v>5</v>
      </c>
      <c r="K9" s="181">
        <v>6</v>
      </c>
      <c r="L9" s="174" t="s">
        <v>260</v>
      </c>
      <c r="M9" s="181">
        <v>6</v>
      </c>
      <c r="N9" s="174"/>
      <c r="O9" s="181"/>
      <c r="P9" s="174" t="s">
        <v>266</v>
      </c>
      <c r="Q9" s="181">
        <v>6</v>
      </c>
      <c r="R9" s="308"/>
      <c r="S9" s="170">
        <v>30</v>
      </c>
      <c r="T9" s="170">
        <v>120</v>
      </c>
      <c r="U9" s="170">
        <v>1759</v>
      </c>
      <c r="V9" s="322">
        <v>38</v>
      </c>
      <c r="W9" s="322">
        <v>130</v>
      </c>
      <c r="X9" s="322">
        <v>1727</v>
      </c>
      <c r="Y9" s="170">
        <v>8</v>
      </c>
      <c r="Z9" s="170">
        <v>39</v>
      </c>
      <c r="AA9" s="181"/>
      <c r="AB9" s="181"/>
      <c r="AC9" s="181"/>
      <c r="AD9" s="283">
        <v>29.38</v>
      </c>
      <c r="AE9" s="349">
        <v>991</v>
      </c>
      <c r="AF9" s="662" t="s">
        <v>288</v>
      </c>
      <c r="AG9" s="361">
        <v>995.4</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70</v>
      </c>
      <c r="D11" s="171">
        <v>12</v>
      </c>
      <c r="E11" s="182">
        <v>-16.100000000000001</v>
      </c>
      <c r="F11" s="182">
        <v>-17.399999999999999</v>
      </c>
      <c r="G11" s="314">
        <v>-16.100000000000001</v>
      </c>
      <c r="H11" s="314">
        <v>-17.399999999999999</v>
      </c>
      <c r="I11" s="182">
        <v>3</v>
      </c>
      <c r="J11" s="182"/>
      <c r="K11" s="182"/>
      <c r="L11" s="175" t="s">
        <v>260</v>
      </c>
      <c r="M11" s="182">
        <v>6</v>
      </c>
      <c r="N11" s="175"/>
      <c r="O11" s="182"/>
      <c r="P11" s="175" t="s">
        <v>266</v>
      </c>
      <c r="Q11" s="182">
        <v>6</v>
      </c>
      <c r="R11" s="308"/>
      <c r="S11" s="171">
        <v>43</v>
      </c>
      <c r="T11" s="171">
        <v>140</v>
      </c>
      <c r="U11" s="171">
        <v>2144</v>
      </c>
      <c r="V11" s="322">
        <v>49</v>
      </c>
      <c r="W11" s="322">
        <v>140</v>
      </c>
      <c r="X11" s="322">
        <v>2140</v>
      </c>
      <c r="Y11" s="171">
        <v>8</v>
      </c>
      <c r="Z11" s="171"/>
      <c r="AA11" s="182"/>
      <c r="AB11" s="182"/>
      <c r="AC11" s="182"/>
      <c r="AD11" s="284">
        <v>29.42</v>
      </c>
      <c r="AE11" s="352">
        <v>992.5</v>
      </c>
      <c r="AF11" s="353" t="s">
        <v>289</v>
      </c>
      <c r="AG11" s="362">
        <v>996.8</v>
      </c>
      <c r="AH11" s="259"/>
    </row>
    <row r="12" spans="1:34" ht="12.75" customHeight="1" x14ac:dyDescent="0.2">
      <c r="A12" s="259"/>
      <c r="B12" s="344"/>
      <c r="C12" s="718" t="s">
        <v>74</v>
      </c>
      <c r="D12" s="719"/>
      <c r="E12" s="720"/>
      <c r="F12" s="345"/>
      <c r="G12" s="310">
        <f>IF(COUNT(G8:G11)=0,"",MAX(G8:G11))</f>
        <v>-15.3</v>
      </c>
      <c r="H12" s="311">
        <f>IF(COUNT(H8:H11)=0,"",MIN(H8:H11))</f>
        <v>-17.5</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150</v>
      </c>
      <c r="D14" s="170">
        <v>43</v>
      </c>
      <c r="E14" s="181">
        <v>-12.9</v>
      </c>
      <c r="F14" s="181">
        <v>-14.9</v>
      </c>
      <c r="G14" s="314">
        <v>-12.9</v>
      </c>
      <c r="H14" s="314">
        <v>-16</v>
      </c>
      <c r="I14" s="181">
        <v>6</v>
      </c>
      <c r="J14" s="181"/>
      <c r="K14" s="181"/>
      <c r="L14" s="174" t="s">
        <v>260</v>
      </c>
      <c r="M14" s="181">
        <v>5</v>
      </c>
      <c r="N14" s="174"/>
      <c r="O14" s="181"/>
      <c r="P14" s="174" t="s">
        <v>266</v>
      </c>
      <c r="Q14" s="181">
        <v>6</v>
      </c>
      <c r="R14" s="308"/>
      <c r="S14" s="170">
        <v>49</v>
      </c>
      <c r="T14" s="170">
        <v>160</v>
      </c>
      <c r="U14" s="170">
        <v>535</v>
      </c>
      <c r="V14" s="322">
        <v>63</v>
      </c>
      <c r="W14" s="322">
        <v>170</v>
      </c>
      <c r="X14" s="322">
        <v>527</v>
      </c>
      <c r="Y14" s="170">
        <v>8</v>
      </c>
      <c r="Z14" s="170">
        <v>0</v>
      </c>
      <c r="AA14" s="181">
        <v>5</v>
      </c>
      <c r="AB14" s="181">
        <v>1</v>
      </c>
      <c r="AC14" s="181"/>
      <c r="AD14" s="283">
        <v>29.32</v>
      </c>
      <c r="AE14" s="349">
        <v>989.2</v>
      </c>
      <c r="AF14" s="351" t="s">
        <v>290</v>
      </c>
      <c r="AG14" s="361">
        <v>993.5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150</v>
      </c>
      <c r="D16" s="171">
        <v>39</v>
      </c>
      <c r="E16" s="182">
        <v>-10.5</v>
      </c>
      <c r="F16" s="182">
        <v>-12.6</v>
      </c>
      <c r="G16" s="314">
        <v>-10.199999999999999</v>
      </c>
      <c r="H16" s="314">
        <v>-12.8</v>
      </c>
      <c r="I16" s="182">
        <v>5</v>
      </c>
      <c r="J16" s="182">
        <v>1</v>
      </c>
      <c r="K16" s="182"/>
      <c r="L16" s="175" t="s">
        <v>260</v>
      </c>
      <c r="M16" s="182">
        <v>1</v>
      </c>
      <c r="N16" s="175"/>
      <c r="O16" s="182"/>
      <c r="P16" s="175" t="s">
        <v>266</v>
      </c>
      <c r="Q16" s="182">
        <v>6</v>
      </c>
      <c r="R16" s="308">
        <v>6.4</v>
      </c>
      <c r="S16" s="171">
        <v>45</v>
      </c>
      <c r="T16" s="171">
        <v>140</v>
      </c>
      <c r="U16" s="171">
        <v>1043</v>
      </c>
      <c r="V16" s="322">
        <v>57</v>
      </c>
      <c r="W16" s="322">
        <v>140</v>
      </c>
      <c r="X16" s="322">
        <v>848</v>
      </c>
      <c r="Y16" s="171">
        <v>8</v>
      </c>
      <c r="Z16" s="171">
        <v>0</v>
      </c>
      <c r="AA16" s="182">
        <v>4</v>
      </c>
      <c r="AB16" s="182">
        <v>2</v>
      </c>
      <c r="AC16" s="182"/>
      <c r="AD16" s="284">
        <v>29.45</v>
      </c>
      <c r="AE16" s="352">
        <v>993.5</v>
      </c>
      <c r="AF16" s="353" t="s">
        <v>291</v>
      </c>
      <c r="AG16" s="362">
        <v>997.9</v>
      </c>
      <c r="AH16" s="259"/>
    </row>
    <row r="17" spans="1:34" ht="12.75" customHeight="1" x14ac:dyDescent="0.2">
      <c r="A17" s="259"/>
      <c r="B17" s="344"/>
      <c r="C17" s="696" t="s">
        <v>74</v>
      </c>
      <c r="D17" s="697"/>
      <c r="E17" s="698"/>
      <c r="F17" s="342"/>
      <c r="G17" s="310">
        <f>IF(COUNT(G13:G16)=0,"",MAX(G13:G16))</f>
        <v>-10.199999999999999</v>
      </c>
      <c r="H17" s="312">
        <f>IF(COUNT(H13:H16)=0,"",MIN(H13:H16))</f>
        <v>-16</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IF(COUNT(C8:C11,C13:C16)=0,"",'Winds-Day'!AA25)</f>
        <v>137.3630613250061</v>
      </c>
      <c r="D20" s="48">
        <f>IF(COUNT(D8:D11,D13:D16)=0,"",SUM(D8:D11,D13:D16)/COUNT(D8:D11,D13:D16))</f>
        <v>29.25</v>
      </c>
      <c r="E20" s="341">
        <f>IF((COUNT(G12,G17))=0,"",(MAX(G12,G17)))</f>
        <v>-10.199999999999999</v>
      </c>
      <c r="F20" s="313">
        <f>E20</f>
        <v>-10.199999999999999</v>
      </c>
      <c r="G20" s="305">
        <f>IF((COUNT(H12,H17))=0,"",(MIN(H12,H17)))</f>
        <v>-17.5</v>
      </c>
      <c r="H20" s="59">
        <f>IF((COUNT(E20:G20))=0,"",(AVERAGE(E20:G20)))</f>
        <v>-12.633333333333333</v>
      </c>
      <c r="I20" s="62" t="s">
        <v>87</v>
      </c>
      <c r="J20" s="289">
        <f>SUM(I8:I9)</f>
        <v>2</v>
      </c>
      <c r="K20" s="290">
        <f>SUM(J8:J9)</f>
        <v>5</v>
      </c>
      <c r="L20" s="301">
        <f>SUM(K8:K9)</f>
        <v>6</v>
      </c>
      <c r="M20" s="186">
        <v>-33</v>
      </c>
      <c r="N20" s="185">
        <f>M20*9/5+32</f>
        <v>-27.4</v>
      </c>
      <c r="O20" s="299">
        <f>SUM(M8:M11,M13:M16)</f>
        <v>18</v>
      </c>
      <c r="P20" s="298">
        <f>SUM(O8:O11,O13:O16)</f>
        <v>0</v>
      </c>
      <c r="Q20" s="300">
        <f>SUM(Q8:Q11,Q13:Q16)</f>
        <v>24</v>
      </c>
      <c r="R20" s="359">
        <f>SUM(R8:R11,R13:R16)</f>
        <v>6.4</v>
      </c>
      <c r="S20" s="60">
        <f>IF(COUNT(T8:T11,T13:T16)=0,"",VLOOKUP(MAX(S8:S16),S8:U16,2,FALSE))</f>
        <v>160</v>
      </c>
      <c r="T20" s="45">
        <f>IF(COUNT(S8:S11,S13:S16)=0,"",MAX(S8:S11,S13:S16))</f>
        <v>49</v>
      </c>
      <c r="U20" s="48">
        <f>IF(COUNT(U8:U11,U13:U16)=0,"",VLOOKUP(MAX(S8:S16),S8:U16,3,FALSE))</f>
        <v>535</v>
      </c>
      <c r="V20" s="67">
        <f>IF(COUNT(W8:W11,W13:W16)=0,"",VLOOKUP(MAX(V8:V16),V8:X16,2,FALSE))</f>
        <v>170</v>
      </c>
      <c r="W20" s="68">
        <f>IF(COUNT(V8:V11,V13:V16)=0,"",MAX(V8:V11,V13:V16))</f>
        <v>63</v>
      </c>
      <c r="X20" s="187">
        <f>IF(COUNT(X8:X11,X13:X16)=0,"",VLOOKUP(MAX(V8:V16),V8:X16,3,FALSE))</f>
        <v>527</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3</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0</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6</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5</v>
      </c>
      <c r="AC22" s="296">
        <f>SUM(AB13:AB14)</f>
        <v>1</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5</v>
      </c>
      <c r="K23" s="296">
        <f>SUM(J15:J16)</f>
        <v>1</v>
      </c>
      <c r="L23" s="296">
        <f>SUM(K15:K16)</f>
        <v>0</v>
      </c>
      <c r="M23" s="35"/>
      <c r="N23" s="35"/>
      <c r="O23" s="35"/>
      <c r="P23" s="35"/>
      <c r="Q23" s="35"/>
      <c r="R23" s="35"/>
      <c r="S23" s="44">
        <f>IF(COUNT(AD8:AD11,AD13:AD16)=0,"",MAX(AD8:AD16))</f>
        <v>29.45</v>
      </c>
      <c r="T23" s="44">
        <f>IF(COUNT(AD8:AD11,AD13:AD16)=0,"",MIN(AD8:AD16))</f>
        <v>29.32</v>
      </c>
      <c r="U23" s="44">
        <f>IF(COUNT(AD8:AD11,AD13:AD16)=0,"",AVERAGE(AD8:AD16))</f>
        <v>29.392500000000002</v>
      </c>
      <c r="V23" s="680"/>
      <c r="W23" s="680"/>
      <c r="X23" s="683"/>
      <c r="Y23" s="35"/>
      <c r="Z23" s="18"/>
      <c r="AA23" s="61" t="s">
        <v>90</v>
      </c>
      <c r="AB23" s="295">
        <f>SUM(AA15:AA16)</f>
        <v>4</v>
      </c>
      <c r="AC23" s="296">
        <f>SUM(AB15:AB16)</f>
        <v>2</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0.12999999999999901</v>
      </c>
      <c r="X24" s="120">
        <f>IF(COUNT(E8:E11,E13:E16)=0,"",E20-G20)</f>
        <v>7.3000000000000007</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O15" sqref="O15"/>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163</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100</v>
      </c>
      <c r="D9" s="170">
        <v>17</v>
      </c>
      <c r="E9" s="181">
        <v>-9.8000000000000007</v>
      </c>
      <c r="F9" s="181">
        <v>-10.7</v>
      </c>
      <c r="G9" s="314">
        <v>-9.8000000000000007</v>
      </c>
      <c r="H9" s="314">
        <v>-10.7</v>
      </c>
      <c r="I9" s="181">
        <v>3</v>
      </c>
      <c r="J9" s="181">
        <v>3</v>
      </c>
      <c r="K9" s="181">
        <v>4</v>
      </c>
      <c r="L9" s="174" t="s">
        <v>260</v>
      </c>
      <c r="M9" s="181">
        <v>3</v>
      </c>
      <c r="N9" s="174"/>
      <c r="O9" s="181"/>
      <c r="P9" s="174" t="s">
        <v>266</v>
      </c>
      <c r="Q9" s="181">
        <v>4</v>
      </c>
      <c r="R9" s="308"/>
      <c r="S9" s="170">
        <v>36</v>
      </c>
      <c r="T9" s="170">
        <v>140</v>
      </c>
      <c r="U9" s="170">
        <v>1500</v>
      </c>
      <c r="V9" s="322">
        <v>49</v>
      </c>
      <c r="W9" s="322">
        <v>150</v>
      </c>
      <c r="X9" s="322">
        <v>1206</v>
      </c>
      <c r="Y9" s="170">
        <v>8</v>
      </c>
      <c r="Z9" s="170">
        <v>50</v>
      </c>
      <c r="AA9" s="181"/>
      <c r="AB9" s="181"/>
      <c r="AC9" s="181"/>
      <c r="AD9" s="283">
        <v>29.56</v>
      </c>
      <c r="AE9" s="349">
        <v>996.8</v>
      </c>
      <c r="AF9" s="662" t="s">
        <v>292</v>
      </c>
      <c r="AG9" s="361">
        <v>1001.2</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110</v>
      </c>
      <c r="D11" s="171">
        <v>11</v>
      </c>
      <c r="E11" s="182">
        <v>-9.6</v>
      </c>
      <c r="F11" s="182">
        <v>-18.399999999999999</v>
      </c>
      <c r="G11" s="314">
        <v>-9.1999999999999993</v>
      </c>
      <c r="H11" s="314">
        <v>-10.4</v>
      </c>
      <c r="I11" s="182"/>
      <c r="J11" s="182"/>
      <c r="K11" s="182"/>
      <c r="L11" s="175"/>
      <c r="M11" s="182"/>
      <c r="N11" s="175"/>
      <c r="O11" s="182"/>
      <c r="P11" s="175"/>
      <c r="Q11" s="182"/>
      <c r="R11" s="308"/>
      <c r="S11" s="171">
        <v>26</v>
      </c>
      <c r="T11" s="171">
        <v>120</v>
      </c>
      <c r="U11" s="171">
        <v>1855</v>
      </c>
      <c r="V11" s="322">
        <v>35</v>
      </c>
      <c r="W11" s="322">
        <v>100</v>
      </c>
      <c r="X11" s="322">
        <v>1851</v>
      </c>
      <c r="Y11" s="171">
        <v>8</v>
      </c>
      <c r="Z11" s="171">
        <v>46</v>
      </c>
      <c r="AA11" s="182"/>
      <c r="AB11" s="182"/>
      <c r="AC11" s="182"/>
      <c r="AD11" s="284">
        <v>29.51</v>
      </c>
      <c r="AE11" s="352">
        <v>995.6</v>
      </c>
      <c r="AF11" s="353" t="s">
        <v>293</v>
      </c>
      <c r="AG11" s="362">
        <v>999.8</v>
      </c>
      <c r="AH11" s="259"/>
    </row>
    <row r="12" spans="1:34" ht="12.75" customHeight="1" x14ac:dyDescent="0.2">
      <c r="A12" s="259"/>
      <c r="B12" s="344"/>
      <c r="C12" s="718" t="s">
        <v>74</v>
      </c>
      <c r="D12" s="719"/>
      <c r="E12" s="720"/>
      <c r="F12" s="345"/>
      <c r="G12" s="310">
        <f>IF(COUNT(G8:G11)=0,"",MAX(G8:G11))</f>
        <v>-9.1999999999999993</v>
      </c>
      <c r="H12" s="311">
        <f>IF(COUNT(H8:H11)=0,"",MIN(H8:H11))</f>
        <v>-10.7</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60</v>
      </c>
      <c r="D14" s="170">
        <v>12</v>
      </c>
      <c r="E14" s="181">
        <v>-13.1</v>
      </c>
      <c r="F14" s="181">
        <v>-22</v>
      </c>
      <c r="G14" s="314">
        <v>-9.6999999999999993</v>
      </c>
      <c r="H14" s="314">
        <v>-13.7</v>
      </c>
      <c r="I14" s="181"/>
      <c r="J14" s="181"/>
      <c r="K14" s="181"/>
      <c r="L14" s="174"/>
      <c r="M14" s="181"/>
      <c r="N14" s="174"/>
      <c r="O14" s="181"/>
      <c r="P14" s="174"/>
      <c r="Q14" s="181"/>
      <c r="R14" s="308"/>
      <c r="S14" s="170">
        <v>28</v>
      </c>
      <c r="T14" s="170">
        <v>120</v>
      </c>
      <c r="U14" s="170">
        <v>54</v>
      </c>
      <c r="V14" s="322">
        <v>36</v>
      </c>
      <c r="W14" s="322">
        <v>120</v>
      </c>
      <c r="X14" s="322">
        <v>53</v>
      </c>
      <c r="Y14" s="170">
        <v>5</v>
      </c>
      <c r="Z14" s="170">
        <v>65</v>
      </c>
      <c r="AA14" s="181"/>
      <c r="AB14" s="181"/>
      <c r="AC14" s="181"/>
      <c r="AD14" s="283">
        <v>29.37</v>
      </c>
      <c r="AE14" s="349">
        <v>991</v>
      </c>
      <c r="AF14" s="351" t="s">
        <v>294</v>
      </c>
      <c r="AG14" s="361">
        <v>995.2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40</v>
      </c>
      <c r="D16" s="171">
        <v>23</v>
      </c>
      <c r="E16" s="182">
        <v>-19.899999999999999</v>
      </c>
      <c r="F16" s="182">
        <v>-26.7</v>
      </c>
      <c r="G16" s="314">
        <v>-11.2</v>
      </c>
      <c r="H16" s="314">
        <v>-20</v>
      </c>
      <c r="I16" s="182"/>
      <c r="J16" s="182"/>
      <c r="K16" s="182"/>
      <c r="L16" s="175"/>
      <c r="M16" s="182"/>
      <c r="N16" s="175"/>
      <c r="O16" s="182"/>
      <c r="P16" s="175"/>
      <c r="Q16" s="182"/>
      <c r="R16" s="308">
        <v>0.3</v>
      </c>
      <c r="S16" s="171">
        <v>29</v>
      </c>
      <c r="T16" s="171">
        <v>40</v>
      </c>
      <c r="U16" s="171">
        <v>1004</v>
      </c>
      <c r="V16" s="322">
        <v>35</v>
      </c>
      <c r="W16" s="322">
        <v>40</v>
      </c>
      <c r="X16" s="322">
        <v>1110</v>
      </c>
      <c r="Y16" s="171">
        <v>2</v>
      </c>
      <c r="Z16" s="171">
        <v>200</v>
      </c>
      <c r="AA16" s="182"/>
      <c r="AB16" s="182"/>
      <c r="AC16" s="182"/>
      <c r="AD16" s="284">
        <v>29.27</v>
      </c>
      <c r="AE16" s="352">
        <v>987.7</v>
      </c>
      <c r="AF16" s="353" t="s">
        <v>295</v>
      </c>
      <c r="AG16" s="362">
        <v>991.9</v>
      </c>
      <c r="AH16" s="259"/>
    </row>
    <row r="17" spans="1:34" ht="12.75" customHeight="1" x14ac:dyDescent="0.2">
      <c r="A17" s="259"/>
      <c r="B17" s="344"/>
      <c r="C17" s="696" t="s">
        <v>74</v>
      </c>
      <c r="D17" s="697"/>
      <c r="E17" s="698"/>
      <c r="F17" s="342"/>
      <c r="G17" s="310">
        <f>IF(COUNT(G13:G16)=0,"",MAX(G13:G16))</f>
        <v>-9.6999999999999993</v>
      </c>
      <c r="H17" s="312">
        <f>IF(COUNT(H13:H16)=0,"",MIN(H13:H16))</f>
        <v>-20</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IF(COUNT(C8:C11,C13:C16)=0,"",'Winds-Day'!AC25)</f>
        <v>72.073245099027673</v>
      </c>
      <c r="D20" s="48">
        <f>IF(COUNT(D8:D11,D13:D16)=0,"",SUM(D8:D11,D13:D16)/COUNT(D8:D11,D13:D16))</f>
        <v>15.75</v>
      </c>
      <c r="E20" s="341">
        <f>IF((COUNT(G12,G17))=0,"",(MAX(G12,G17)))</f>
        <v>-9.1999999999999993</v>
      </c>
      <c r="F20" s="313">
        <f>E20</f>
        <v>-9.1999999999999993</v>
      </c>
      <c r="G20" s="305">
        <f>IF((COUNT(H12,H17))=0,"",(MIN(H12,H17)))</f>
        <v>-20</v>
      </c>
      <c r="H20" s="59">
        <f>IF((COUNT(E20:G20))=0,"",(AVERAGE(E20:G20)))</f>
        <v>-12.799999999999999</v>
      </c>
      <c r="I20" s="62" t="s">
        <v>87</v>
      </c>
      <c r="J20" s="289">
        <f>SUM(I8:I9)</f>
        <v>3</v>
      </c>
      <c r="K20" s="290">
        <f>SUM(J8:J9)</f>
        <v>3</v>
      </c>
      <c r="L20" s="301">
        <f>SUM(K8:K9)</f>
        <v>4</v>
      </c>
      <c r="M20" s="186">
        <v>-35</v>
      </c>
      <c r="N20" s="185">
        <f>M20*9/5+32</f>
        <v>-31</v>
      </c>
      <c r="O20" s="299">
        <f>SUM(M8:M11,M13:M16)</f>
        <v>3</v>
      </c>
      <c r="P20" s="298">
        <f>SUM(O8:O11,O13:O16)</f>
        <v>0</v>
      </c>
      <c r="Q20" s="300">
        <f>SUM(Q8:Q11,Q13:Q16)</f>
        <v>4</v>
      </c>
      <c r="R20" s="359">
        <f>SUM(R8:R11,R13:R16)</f>
        <v>0.3</v>
      </c>
      <c r="S20" s="60">
        <f>IF(COUNT(T8:T11,T13:T16)=0,"",VLOOKUP(MAX(S8:S16),S8:U16,2,FALSE))</f>
        <v>140</v>
      </c>
      <c r="T20" s="45">
        <f>IF(COUNT(S8:S11,S13:S16)=0,"",MAX(S8:S11,S13:S16))</f>
        <v>36</v>
      </c>
      <c r="U20" s="48">
        <f>IF(COUNT(U8:U11,U13:U16)=0,"",VLOOKUP(MAX(S8:S16),S8:U16,3,FALSE))</f>
        <v>1500</v>
      </c>
      <c r="V20" s="67">
        <f>IF(COUNT(W8:W11,W13:W16)=0,"",VLOOKUP(MAX(V8:V16),V8:X16,2,FALSE))</f>
        <v>150</v>
      </c>
      <c r="W20" s="68">
        <f>IF(COUNT(V8:V11,V13:V16)=0,"",MAX(V8:V11,V13:V16))</f>
        <v>49</v>
      </c>
      <c r="X20" s="187">
        <f>IF(COUNT(X8:X11,X13:X16)=0,"",VLOOKUP(MAX(V8:V16),V8:X16,3,FALSE))</f>
        <v>1206</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5.75</v>
      </c>
      <c r="Z21" s="45">
        <f>IF(COUNT(Z8:Z11,Z13:Z16)=0,"",MIN(Z8:Z16))</f>
        <v>46</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29.56</v>
      </c>
      <c r="T23" s="44">
        <f>IF(COUNT(AD8:AD11,AD13:AD16)=0,"",MIN(AD8:AD16))</f>
        <v>29.27</v>
      </c>
      <c r="U23" s="44">
        <f>IF(COUNT(AD8:AD11,AD13:AD16)=0,"",AVERAGE(AD8:AD16))</f>
        <v>29.427499999999998</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0.28999999999999915</v>
      </c>
      <c r="X24" s="120">
        <f>IF(COUNT(E8:E11,E13:E16)=0,"",E20-G20)</f>
        <v>10.8</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L27" sqref="L27"/>
      <selection pane="bottomLeft" activeCell="Q13" sqref="Q13"/>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164</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80</v>
      </c>
      <c r="D9" s="170">
        <v>14</v>
      </c>
      <c r="E9" s="181">
        <v>-18.7</v>
      </c>
      <c r="F9" s="181">
        <v>-25.9</v>
      </c>
      <c r="G9" s="314">
        <v>-16.2</v>
      </c>
      <c r="H9" s="314">
        <v>-20.8</v>
      </c>
      <c r="I9" s="181"/>
      <c r="J9" s="181"/>
      <c r="K9" s="181"/>
      <c r="L9" s="174"/>
      <c r="M9" s="181"/>
      <c r="N9" s="174"/>
      <c r="O9" s="181"/>
      <c r="P9" s="174"/>
      <c r="Q9" s="181"/>
      <c r="R9" s="308"/>
      <c r="S9" s="170">
        <v>27</v>
      </c>
      <c r="T9" s="170">
        <v>50</v>
      </c>
      <c r="U9" s="170">
        <v>1236</v>
      </c>
      <c r="V9" s="322">
        <v>30</v>
      </c>
      <c r="W9" s="322">
        <v>120</v>
      </c>
      <c r="X9" s="322">
        <v>1730</v>
      </c>
      <c r="Y9" s="170">
        <v>3</v>
      </c>
      <c r="Z9" s="170"/>
      <c r="AA9" s="181"/>
      <c r="AB9" s="181"/>
      <c r="AC9" s="181"/>
      <c r="AD9" s="283">
        <v>29.39</v>
      </c>
      <c r="AE9" s="349">
        <v>991.8</v>
      </c>
      <c r="AF9" s="662" t="s">
        <v>296</v>
      </c>
      <c r="AG9" s="361">
        <v>996.1</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80</v>
      </c>
      <c r="D11" s="171">
        <v>10</v>
      </c>
      <c r="E11" s="182">
        <v>-14</v>
      </c>
      <c r="F11" s="182">
        <v>-26.2</v>
      </c>
      <c r="G11" s="314">
        <v>-13.9</v>
      </c>
      <c r="H11" s="314">
        <v>18.8</v>
      </c>
      <c r="I11" s="182"/>
      <c r="J11" s="182"/>
      <c r="K11" s="182"/>
      <c r="L11" s="175"/>
      <c r="M11" s="182"/>
      <c r="N11" s="175"/>
      <c r="O11" s="182"/>
      <c r="P11" s="175"/>
      <c r="Q11" s="182"/>
      <c r="R11" s="308"/>
      <c r="S11" s="171">
        <v>26</v>
      </c>
      <c r="T11" s="171">
        <v>120</v>
      </c>
      <c r="U11" s="171">
        <v>1842</v>
      </c>
      <c r="V11" s="322">
        <v>35</v>
      </c>
      <c r="W11" s="322">
        <v>120</v>
      </c>
      <c r="X11" s="322">
        <v>1839</v>
      </c>
      <c r="Y11" s="171">
        <v>6</v>
      </c>
      <c r="Z11" s="171">
        <v>75</v>
      </c>
      <c r="AA11" s="182"/>
      <c r="AB11" s="182"/>
      <c r="AC11" s="182"/>
      <c r="AD11" s="284">
        <v>29.39</v>
      </c>
      <c r="AE11" s="352">
        <v>991.5</v>
      </c>
      <c r="AF11" s="353" t="s">
        <v>283</v>
      </c>
      <c r="AG11" s="362">
        <v>996.1</v>
      </c>
      <c r="AH11" s="259"/>
    </row>
    <row r="12" spans="1:34" ht="12.75" customHeight="1" x14ac:dyDescent="0.2">
      <c r="A12" s="259"/>
      <c r="B12" s="344"/>
      <c r="C12" s="718" t="s">
        <v>74</v>
      </c>
      <c r="D12" s="719"/>
      <c r="E12" s="720"/>
      <c r="F12" s="345"/>
      <c r="G12" s="310">
        <f>IF(COUNT(G8:G11)=0,"",MAX(G8:G11))</f>
        <v>-13.9</v>
      </c>
      <c r="H12" s="311">
        <f>IF(COUNT(H8:H11)=0,"",MIN(H8:H11))</f>
        <v>-20.8</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30</v>
      </c>
      <c r="D14" s="170">
        <v>12</v>
      </c>
      <c r="E14" s="181">
        <v>-12.1</v>
      </c>
      <c r="F14" s="181">
        <v>-26</v>
      </c>
      <c r="G14" s="314">
        <v>-11.6</v>
      </c>
      <c r="H14" s="314">
        <v>-14.1</v>
      </c>
      <c r="I14" s="181"/>
      <c r="J14" s="181"/>
      <c r="K14" s="181"/>
      <c r="L14" s="174"/>
      <c r="M14" s="181"/>
      <c r="N14" s="174"/>
      <c r="O14" s="181"/>
      <c r="P14" s="174"/>
      <c r="Q14" s="181"/>
      <c r="R14" s="308"/>
      <c r="S14" s="170">
        <v>18</v>
      </c>
      <c r="T14" s="170">
        <v>100</v>
      </c>
      <c r="U14" s="170">
        <v>201</v>
      </c>
      <c r="V14" s="322">
        <v>29</v>
      </c>
      <c r="W14" s="322">
        <v>120</v>
      </c>
      <c r="X14" s="322">
        <v>240</v>
      </c>
      <c r="Y14" s="170">
        <v>2</v>
      </c>
      <c r="Z14" s="170"/>
      <c r="AA14" s="181"/>
      <c r="AB14" s="181"/>
      <c r="AC14" s="181"/>
      <c r="AD14" s="283">
        <v>29.28</v>
      </c>
      <c r="AE14" s="349">
        <v>987.4</v>
      </c>
      <c r="AF14" s="351" t="s">
        <v>297</v>
      </c>
      <c r="AG14" s="361">
        <v>992.2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30</v>
      </c>
      <c r="D16" s="171">
        <v>9</v>
      </c>
      <c r="E16" s="182">
        <v>-14.3</v>
      </c>
      <c r="F16" s="182">
        <v>-27</v>
      </c>
      <c r="G16" s="314">
        <v>-11.1</v>
      </c>
      <c r="H16" s="314">
        <v>-18.100000000000001</v>
      </c>
      <c r="I16" s="182"/>
      <c r="J16" s="182"/>
      <c r="K16" s="182"/>
      <c r="L16" s="175"/>
      <c r="M16" s="182"/>
      <c r="N16" s="175"/>
      <c r="O16" s="182"/>
      <c r="P16" s="175"/>
      <c r="Q16" s="182"/>
      <c r="R16" s="308">
        <v>0</v>
      </c>
      <c r="S16" s="171">
        <v>19</v>
      </c>
      <c r="T16" s="171">
        <v>80</v>
      </c>
      <c r="U16" s="171">
        <v>1106</v>
      </c>
      <c r="V16" s="322">
        <v>22</v>
      </c>
      <c r="W16" s="322">
        <v>40</v>
      </c>
      <c r="X16" s="322">
        <v>615</v>
      </c>
      <c r="Y16" s="171">
        <v>0</v>
      </c>
      <c r="Z16" s="171"/>
      <c r="AA16" s="182"/>
      <c r="AB16" s="182"/>
      <c r="AC16" s="182"/>
      <c r="AD16" s="284">
        <v>29.13</v>
      </c>
      <c r="AE16" s="352">
        <v>982.6</v>
      </c>
      <c r="AF16" s="353" t="s">
        <v>298</v>
      </c>
      <c r="AG16" s="362">
        <v>987</v>
      </c>
      <c r="AH16" s="259"/>
    </row>
    <row r="17" spans="1:34" ht="12.75" customHeight="1" x14ac:dyDescent="0.2">
      <c r="A17" s="259"/>
      <c r="B17" s="344"/>
      <c r="C17" s="696" t="s">
        <v>74</v>
      </c>
      <c r="D17" s="697"/>
      <c r="E17" s="698"/>
      <c r="F17" s="342"/>
      <c r="G17" s="310">
        <f>IF(COUNT(G13:G16)=0,"",MAX(G13:G16))</f>
        <v>-11.1</v>
      </c>
      <c r="H17" s="312">
        <f>IF(COUNT(H13:H16)=0,"",MIN(H13:H16))</f>
        <v>-18.100000000000001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IF(COUNT(C8:C11,C13:C16)=0,"",'Winds-Day'!AE25)</f>
        <v>56.780590603816556</v>
      </c>
      <c r="D20" s="48">
        <f>IF(COUNT(D8:D11,D13:D16)=0,"",SUM(D8:D11,D13:D16)/COUNT(D8:D11,D13:D16))</f>
        <v>11.25</v>
      </c>
      <c r="E20" s="341">
        <f>IF((COUNT(G12,G17))=0,"",(MAX(G12,G17)))</f>
        <v>-11.1</v>
      </c>
      <c r="F20" s="313">
        <f>E20</f>
        <v>-11.1</v>
      </c>
      <c r="G20" s="305">
        <f>IF((COUNT(H12,H17))=0,"",(MIN(H12,H17)))</f>
        <v>-20.8</v>
      </c>
      <c r="H20" s="59">
        <f>IF((COUNT(E20:G20))=0,"",(AVERAGE(E20:G20)))</f>
        <v>-14.333333333333334</v>
      </c>
      <c r="I20" s="62" t="s">
        <v>87</v>
      </c>
      <c r="J20" s="289">
        <f>SUM(I8:I9)</f>
        <v>0</v>
      </c>
      <c r="K20" s="290">
        <f>SUM(J8:J9)</f>
        <v>0</v>
      </c>
      <c r="L20" s="301">
        <f>SUM(K8:K9)</f>
        <v>0</v>
      </c>
      <c r="M20" s="186">
        <v>-36</v>
      </c>
      <c r="N20" s="185">
        <f>M20*9/5+32</f>
        <v>-32.799999999999997</v>
      </c>
      <c r="O20" s="299">
        <f>SUM(M8:M11,M13:M16)</f>
        <v>0</v>
      </c>
      <c r="P20" s="298">
        <f>SUM(O8:O11,O13:O16)</f>
        <v>0</v>
      </c>
      <c r="Q20" s="300">
        <f>SUM(Q8:Q11,Q13:Q16)</f>
        <v>0</v>
      </c>
      <c r="R20" s="359">
        <f>SUM(R8:R11,R13:R16)</f>
        <v>0</v>
      </c>
      <c r="S20" s="60">
        <f>IF(COUNT(T8:T11,T13:T16)=0,"",VLOOKUP(MAX(S8:S16),S8:U16,2,FALSE))</f>
        <v>50</v>
      </c>
      <c r="T20" s="45">
        <f>IF(COUNT(S8:S11,S13:S16)=0,"",MAX(S8:S11,S13:S16))</f>
        <v>27</v>
      </c>
      <c r="U20" s="48">
        <f>IF(COUNT(U8:U11,U13:U16)=0,"",VLOOKUP(MAX(S8:S16),S8:U16,3,FALSE))</f>
        <v>1236</v>
      </c>
      <c r="V20" s="67">
        <f>IF(COUNT(W8:W11,W13:W16)=0,"",VLOOKUP(MAX(V8:V16),V8:X16,2,FALSE))</f>
        <v>120</v>
      </c>
      <c r="W20" s="68">
        <f>IF(COUNT(V8:V11,V13:V16)=0,"",MAX(V8:V11,V13:V16))</f>
        <v>35</v>
      </c>
      <c r="X20" s="187">
        <f>IF(COUNT(X8:X11,X13:X16)=0,"",VLOOKUP(MAX(V8:V16),V8:X16,3,FALSE))</f>
        <v>1839</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2.75</v>
      </c>
      <c r="Z21" s="45">
        <f>IF(COUNT(Z8:Z11,Z13:Z16)=0,"",MIN(Z8:Z16))</f>
        <v>75</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29.39</v>
      </c>
      <c r="T23" s="44">
        <f>IF(COUNT(AD8:AD11,AD13:AD16)=0,"",MIN(AD8:AD16))</f>
        <v>29.13</v>
      </c>
      <c r="U23" s="44">
        <f>IF(COUNT(AD8:AD11,AD13:AD16)=0,"",AVERAGE(AD8:AD16))</f>
        <v>29.297499999999999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0.26000000000000156</v>
      </c>
      <c r="X24" s="120">
        <f>IF(COUNT(E8:E11,E13:E16)=0,"",E20-G20)</f>
        <v>9.7000000000000011</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L27" sqref="L27"/>
      <selection pane="bottomLeft" activeCell="N13" sqref="N13"/>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165</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320</v>
      </c>
      <c r="D9" s="170">
        <v>3</v>
      </c>
      <c r="E9" s="181">
        <v>-16.600000000000001</v>
      </c>
      <c r="F9" s="181">
        <v>-27.6</v>
      </c>
      <c r="G9" s="314">
        <v>-12.5</v>
      </c>
      <c r="H9" s="314">
        <v>-20.7</v>
      </c>
      <c r="I9" s="181"/>
      <c r="J9" s="181"/>
      <c r="K9" s="181"/>
      <c r="L9" s="174"/>
      <c r="M9" s="181"/>
      <c r="N9" s="174"/>
      <c r="O9" s="181"/>
      <c r="P9" s="174"/>
      <c r="Q9" s="181"/>
      <c r="R9" s="308"/>
      <c r="S9" s="170">
        <v>19</v>
      </c>
      <c r="T9" s="170">
        <v>20</v>
      </c>
      <c r="U9" s="170">
        <v>1420</v>
      </c>
      <c r="V9" s="322">
        <v>22</v>
      </c>
      <c r="W9" s="322">
        <v>30</v>
      </c>
      <c r="X9" s="322">
        <v>1419</v>
      </c>
      <c r="Y9" s="170">
        <v>2</v>
      </c>
      <c r="Z9" s="170"/>
      <c r="AA9" s="181"/>
      <c r="AB9" s="181"/>
      <c r="AC9" s="181"/>
      <c r="AD9" s="283">
        <v>29.01</v>
      </c>
      <c r="AE9" s="349">
        <v>978.8</v>
      </c>
      <c r="AF9" s="662" t="s">
        <v>299</v>
      </c>
      <c r="AG9" s="361">
        <v>983.1</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-12.5</v>
      </c>
      <c r="F11" s="182">
        <v>-29.6</v>
      </c>
      <c r="G11" s="314">
        <v>-11.7</v>
      </c>
      <c r="H11" s="314">
        <v>-21.4</v>
      </c>
      <c r="I11" s="182"/>
      <c r="J11" s="182"/>
      <c r="K11" s="182"/>
      <c r="L11" s="175"/>
      <c r="M11" s="182"/>
      <c r="N11" s="175"/>
      <c r="O11" s="182"/>
      <c r="P11" s="175"/>
      <c r="Q11" s="182"/>
      <c r="R11" s="308"/>
      <c r="S11" s="171">
        <v>8</v>
      </c>
      <c r="T11" s="171">
        <v>60</v>
      </c>
      <c r="U11" s="171">
        <v>2113</v>
      </c>
      <c r="V11" s="322">
        <v>8</v>
      </c>
      <c r="W11" s="322">
        <v>50</v>
      </c>
      <c r="X11" s="322">
        <v>2100</v>
      </c>
      <c r="Y11" s="171">
        <v>2</v>
      </c>
      <c r="Z11" s="171"/>
      <c r="AA11" s="182"/>
      <c r="AB11" s="182"/>
      <c r="AC11" s="182"/>
      <c r="AD11" s="284">
        <v>28.93</v>
      </c>
      <c r="AE11" s="352">
        <v>975.8</v>
      </c>
      <c r="AF11" s="353" t="s">
        <v>300</v>
      </c>
      <c r="AG11" s="362">
        <v>980.2</v>
      </c>
      <c r="AH11" s="259"/>
    </row>
    <row r="12" spans="1:34" ht="12.75" customHeight="1" x14ac:dyDescent="0.2">
      <c r="A12" s="259"/>
      <c r="B12" s="344"/>
      <c r="C12" s="718" t="s">
        <v>74</v>
      </c>
      <c r="D12" s="719"/>
      <c r="E12" s="720"/>
      <c r="F12" s="345"/>
      <c r="G12" s="310">
        <f>IF(COUNT(G8:G11)=0,"",MAX(G8:G11))</f>
        <v>-11.7</v>
      </c>
      <c r="H12" s="311">
        <f>IF(COUNT(H8:H11)=0,"",MIN(H8:H11))</f>
        <v>-21.4</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130</v>
      </c>
      <c r="D14" s="170">
        <v>20</v>
      </c>
      <c r="E14" s="181">
        <v>-11.8</v>
      </c>
      <c r="F14" s="181">
        <v>-21.4</v>
      </c>
      <c r="G14" s="314">
        <v>-11.6</v>
      </c>
      <c r="H14" s="314">
        <v>-19.100000000000001</v>
      </c>
      <c r="I14" s="181"/>
      <c r="J14" s="181"/>
      <c r="K14" s="181"/>
      <c r="L14" s="174"/>
      <c r="M14" s="181"/>
      <c r="N14" s="174"/>
      <c r="O14" s="181"/>
      <c r="P14" s="174"/>
      <c r="Q14" s="181"/>
      <c r="R14" s="308"/>
      <c r="S14" s="170">
        <v>24</v>
      </c>
      <c r="T14" s="170">
        <v>170</v>
      </c>
      <c r="U14" s="170">
        <v>419</v>
      </c>
      <c r="V14" s="322">
        <v>28</v>
      </c>
      <c r="W14" s="322">
        <v>100</v>
      </c>
      <c r="X14" s="322">
        <v>236</v>
      </c>
      <c r="Y14" s="170">
        <v>7</v>
      </c>
      <c r="Z14" s="170">
        <v>120</v>
      </c>
      <c r="AA14" s="181"/>
      <c r="AB14" s="181"/>
      <c r="AC14" s="181"/>
      <c r="AD14" s="283">
        <v>28.89</v>
      </c>
      <c r="AE14" s="349">
        <v>974.5</v>
      </c>
      <c r="AF14" s="351" t="s">
        <v>301</v>
      </c>
      <c r="AG14" s="361">
        <v>978.8</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100</v>
      </c>
      <c r="D16" s="171">
        <v>14</v>
      </c>
      <c r="E16" s="182">
        <v>-11</v>
      </c>
      <c r="F16" s="182">
        <v>-18.100000000000001</v>
      </c>
      <c r="G16" s="314">
        <v>-10.8</v>
      </c>
      <c r="H16" s="314">
        <v>-12.9</v>
      </c>
      <c r="I16" s="182"/>
      <c r="J16" s="182"/>
      <c r="K16" s="182">
        <v>4</v>
      </c>
      <c r="L16" s="175" t="s">
        <v>260</v>
      </c>
      <c r="M16" s="182">
        <v>4</v>
      </c>
      <c r="N16" s="175" t="s">
        <v>302</v>
      </c>
      <c r="O16" s="182">
        <v>3</v>
      </c>
      <c r="P16" s="175" t="s">
        <v>266</v>
      </c>
      <c r="Q16" s="182">
        <v>2</v>
      </c>
      <c r="R16" s="308">
        <v>2.4</v>
      </c>
      <c r="S16" s="171">
        <v>18</v>
      </c>
      <c r="T16" s="171">
        <v>40</v>
      </c>
      <c r="U16" s="171">
        <v>1105</v>
      </c>
      <c r="V16" s="322">
        <v>25</v>
      </c>
      <c r="W16" s="322">
        <v>100</v>
      </c>
      <c r="X16" s="322">
        <v>1153</v>
      </c>
      <c r="Y16" s="171">
        <v>8</v>
      </c>
      <c r="Z16" s="171">
        <v>33</v>
      </c>
      <c r="AA16" s="182"/>
      <c r="AB16" s="182"/>
      <c r="AC16" s="182"/>
      <c r="AD16" s="284">
        <v>28.89</v>
      </c>
      <c r="AE16" s="352">
        <v>974.4</v>
      </c>
      <c r="AF16" s="353" t="s">
        <v>303</v>
      </c>
      <c r="AG16" s="362">
        <v>978.7</v>
      </c>
      <c r="AH16" s="259"/>
    </row>
    <row r="17" spans="1:34" ht="12.75" customHeight="1" x14ac:dyDescent="0.2">
      <c r="A17" s="259"/>
      <c r="B17" s="344"/>
      <c r="C17" s="696" t="s">
        <v>74</v>
      </c>
      <c r="D17" s="697"/>
      <c r="E17" s="698"/>
      <c r="F17" s="342"/>
      <c r="G17" s="310">
        <f>IF(COUNT(G13:G16)=0,"",MAX(G13:G16))</f>
        <v>-10.8</v>
      </c>
      <c r="H17" s="312">
        <f>IF(COUNT(H13:H16)=0,"",MIN(H13:H16))</f>
        <v>-19.100000000000001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IF(COUNT(C8:C11,C13:C16)=0,"",'Winds-Day'!AG25)</f>
        <v>115.54219232195202</v>
      </c>
      <c r="D20" s="48">
        <f>IF(COUNT(D8:D11,D13:D16)=0,"",SUM(D8:D11,D13:D16)/COUNT(D8:D11,D13:D16))</f>
        <v>9.25</v>
      </c>
      <c r="E20" s="341">
        <f>IF((COUNT(G12,G17))=0,"",(MAX(G12,G17)))</f>
        <v>-10.8</v>
      </c>
      <c r="F20" s="313">
        <f>E20</f>
        <v>-10.8</v>
      </c>
      <c r="G20" s="305">
        <f>IF((COUNT(H12,H17))=0,"",(MIN(H12,H17)))</f>
        <v>-21.4</v>
      </c>
      <c r="H20" s="59">
        <f>IF((COUNT(E20:G20))=0,"",(AVERAGE(E20:G20)))</f>
        <v>-14.333333333333334</v>
      </c>
      <c r="I20" s="62" t="s">
        <v>87</v>
      </c>
      <c r="J20" s="289">
        <f>SUM(I8:I9)</f>
        <v>0</v>
      </c>
      <c r="K20" s="290">
        <f>SUM(J8:J9)</f>
        <v>0</v>
      </c>
      <c r="L20" s="301">
        <f>SUM(K8:K9)</f>
        <v>0</v>
      </c>
      <c r="M20" s="186">
        <v>-30</v>
      </c>
      <c r="N20" s="185">
        <f>M20*9/5+32</f>
        <v>-22</v>
      </c>
      <c r="O20" s="299">
        <f>SUM(M8:M11,M13:M16)</f>
        <v>4</v>
      </c>
      <c r="P20" s="298">
        <f>SUM(O8:O11,O13:O16)</f>
        <v>3</v>
      </c>
      <c r="Q20" s="300">
        <f>SUM(Q8:Q11,Q13:Q16)</f>
        <v>2</v>
      </c>
      <c r="R20" s="359">
        <f>SUM(R8:R11,R13:R16)</f>
        <v>2.4</v>
      </c>
      <c r="S20" s="60">
        <f>IF(COUNT(T8:T11,T13:T16)=0,"",VLOOKUP(MAX(S8:S16),S8:U16,2,FALSE))</f>
        <v>170</v>
      </c>
      <c r="T20" s="45">
        <f>IF(COUNT(S8:S11,S13:S16)=0,"",MAX(S8:S11,S13:S16))</f>
        <v>24</v>
      </c>
      <c r="U20" s="48">
        <f>IF(COUNT(U8:U11,U13:U16)=0,"",VLOOKUP(MAX(S8:S16),S8:U16,3,FALSE))</f>
        <v>419</v>
      </c>
      <c r="V20" s="67">
        <f>IF(COUNT(W8:W11,W13:W16)=0,"",VLOOKUP(MAX(V8:V16),V8:X16,2,FALSE))</f>
        <v>100</v>
      </c>
      <c r="W20" s="68">
        <f>IF(COUNT(V8:V11,V13:V16)=0,"",MAX(V8:V11,V13:V16))</f>
        <v>28</v>
      </c>
      <c r="X20" s="187">
        <f>IF(COUNT(X8:X11,X13:X16)=0,"",VLOOKUP(MAX(V8:V16),V8:X16,3,FALSE))</f>
        <v>236</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4.75</v>
      </c>
      <c r="Z21" s="45">
        <f>IF(COUNT(Z8:Z11,Z13:Z16)=0,"",MIN(Z8:Z16))</f>
        <v>33</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4</v>
      </c>
      <c r="M23" s="35"/>
      <c r="N23" s="35"/>
      <c r="O23" s="35"/>
      <c r="P23" s="35"/>
      <c r="Q23" s="35"/>
      <c r="R23" s="35"/>
      <c r="S23" s="44">
        <f>IF(COUNT(AD8:AD11,AD13:AD16)=0,"",MAX(AD8:AD16))</f>
        <v>29.01</v>
      </c>
      <c r="T23" s="44">
        <f>IF(COUNT(AD8:AD11,AD13:AD16)=0,"",MIN(AD8:AD16))</f>
        <v>28.89</v>
      </c>
      <c r="U23" s="44">
        <f>IF(COUNT(AD8:AD11,AD13:AD16)=0,"",AVERAGE(AD8:AD16))</f>
        <v>28.93</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0.12000000000000099</v>
      </c>
      <c r="X24" s="120">
        <f>IF(COUNT(E8:E11,E13:E16)=0,"",E20-G20)</f>
        <v>10.599999999999998</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166</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30</v>
      </c>
      <c r="D9" s="170">
        <v>12</v>
      </c>
      <c r="E9" s="181">
        <v>-16.100000000000001</v>
      </c>
      <c r="F9" s="181">
        <v>-18.2</v>
      </c>
      <c r="G9" s="314">
        <v>-10.6</v>
      </c>
      <c r="H9" s="314">
        <v>-12.8</v>
      </c>
      <c r="I9" s="181"/>
      <c r="J9" s="181"/>
      <c r="K9" s="181">
        <v>0.5</v>
      </c>
      <c r="L9" s="174" t="s">
        <v>260</v>
      </c>
      <c r="M9" s="181">
        <v>0.5</v>
      </c>
      <c r="N9" s="174" t="s">
        <v>302</v>
      </c>
      <c r="O9" s="181">
        <v>0.5</v>
      </c>
      <c r="P9" s="174" t="s">
        <v>266</v>
      </c>
      <c r="Q9" s="181">
        <v>0.5</v>
      </c>
      <c r="R9" s="308"/>
      <c r="S9" s="170">
        <v>19</v>
      </c>
      <c r="T9" s="170">
        <v>120</v>
      </c>
      <c r="U9" s="170">
        <v>1334</v>
      </c>
      <c r="V9" s="322">
        <v>26</v>
      </c>
      <c r="W9" s="322">
        <v>130</v>
      </c>
      <c r="X9" s="322">
        <v>1344</v>
      </c>
      <c r="Y9" s="170">
        <v>7</v>
      </c>
      <c r="Z9" s="170">
        <v>36</v>
      </c>
      <c r="AA9" s="181"/>
      <c r="AB9" s="181"/>
      <c r="AC9" s="181"/>
      <c r="AD9" s="283">
        <v>28.85</v>
      </c>
      <c r="AE9" s="349">
        <v>973.2</v>
      </c>
      <c r="AF9" s="662" t="s">
        <v>304</v>
      </c>
      <c r="AG9" s="361">
        <v>977.5</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140</v>
      </c>
      <c r="D11" s="171">
        <v>32</v>
      </c>
      <c r="E11" s="182">
        <v>-12</v>
      </c>
      <c r="F11" s="182">
        <v>-14.6</v>
      </c>
      <c r="G11" s="314">
        <v>-11.1</v>
      </c>
      <c r="H11" s="314">
        <v>-16.399999999999999</v>
      </c>
      <c r="I11" s="182">
        <v>3</v>
      </c>
      <c r="J11" s="182">
        <v>2</v>
      </c>
      <c r="K11" s="182"/>
      <c r="L11" s="175" t="s">
        <v>260</v>
      </c>
      <c r="M11" s="182">
        <v>1</v>
      </c>
      <c r="N11" s="175" t="s">
        <v>302</v>
      </c>
      <c r="O11" s="182">
        <v>1</v>
      </c>
      <c r="P11" s="175" t="s">
        <v>266</v>
      </c>
      <c r="Q11" s="182">
        <v>5</v>
      </c>
      <c r="R11" s="308"/>
      <c r="S11" s="171">
        <v>52</v>
      </c>
      <c r="T11" s="171">
        <v>170</v>
      </c>
      <c r="U11" s="171">
        <v>2154</v>
      </c>
      <c r="V11" s="322">
        <v>58</v>
      </c>
      <c r="W11" s="322">
        <v>160</v>
      </c>
      <c r="X11" s="322">
        <v>2153</v>
      </c>
      <c r="Y11" s="171">
        <v>8</v>
      </c>
      <c r="Z11" s="171">
        <v>0</v>
      </c>
      <c r="AA11" s="182">
        <v>2</v>
      </c>
      <c r="AB11" s="182">
        <v>3</v>
      </c>
      <c r="AC11" s="182"/>
      <c r="AD11" s="284">
        <v>28.79</v>
      </c>
      <c r="AE11" s="352">
        <v>974.6</v>
      </c>
      <c r="AF11" s="353" t="s">
        <v>293</v>
      </c>
      <c r="AG11" s="362">
        <v>974.6</v>
      </c>
      <c r="AH11" s="259"/>
    </row>
    <row r="12" spans="1:34" ht="12.75" customHeight="1" x14ac:dyDescent="0.2">
      <c r="A12" s="259"/>
      <c r="B12" s="344"/>
      <c r="C12" s="718" t="s">
        <v>74</v>
      </c>
      <c r="D12" s="719"/>
      <c r="E12" s="720"/>
      <c r="F12" s="345"/>
      <c r="G12" s="310">
        <f>IF(COUNT(G8:G11)=0,"",MAX(G8:G11))</f>
        <v>-10.6</v>
      </c>
      <c r="H12" s="311">
        <f>IF(COUNT(H8:H11)=0,"",MIN(H8:H11))</f>
        <v>-16.399999999999999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60</v>
      </c>
      <c r="D14" s="170">
        <v>18</v>
      </c>
      <c r="E14" s="181">
        <v>-11.5</v>
      </c>
      <c r="F14" s="181">
        <v>-16.600000000000001</v>
      </c>
      <c r="G14" s="314">
        <v>-11.4</v>
      </c>
      <c r="H14" s="314">
        <v>-12.1</v>
      </c>
      <c r="I14" s="181"/>
      <c r="J14" s="181">
        <v>2</v>
      </c>
      <c r="K14" s="181">
        <v>3</v>
      </c>
      <c r="L14" s="174"/>
      <c r="M14" s="181"/>
      <c r="N14" s="174"/>
      <c r="O14" s="181"/>
      <c r="P14" s="174" t="s">
        <v>266</v>
      </c>
      <c r="Q14" s="181">
        <v>3</v>
      </c>
      <c r="R14" s="308"/>
      <c r="S14" s="170">
        <v>40</v>
      </c>
      <c r="T14" s="170">
        <v>140</v>
      </c>
      <c r="U14" s="170">
        <v>154</v>
      </c>
      <c r="V14" s="322">
        <v>50</v>
      </c>
      <c r="W14" s="322">
        <v>140</v>
      </c>
      <c r="X14" s="322">
        <v>200</v>
      </c>
      <c r="Y14" s="170">
        <v>7</v>
      </c>
      <c r="Z14" s="170">
        <v>90</v>
      </c>
      <c r="AA14" s="181"/>
      <c r="AB14" s="181"/>
      <c r="AC14" s="181"/>
      <c r="AD14" s="283">
        <v>28.77</v>
      </c>
      <c r="AE14" s="349">
        <v>970.7</v>
      </c>
      <c r="AF14" s="351" t="s">
        <v>305</v>
      </c>
      <c r="AG14" s="361">
        <v>974.8</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30</v>
      </c>
      <c r="D16" s="171">
        <v>3</v>
      </c>
      <c r="E16" s="182">
        <v>-14.2</v>
      </c>
      <c r="F16" s="182">
        <v>-19.7</v>
      </c>
      <c r="G16" s="314">
        <v>-9.4</v>
      </c>
      <c r="H16" s="314">
        <v>-15.3</v>
      </c>
      <c r="I16" s="182"/>
      <c r="J16" s="182"/>
      <c r="K16" s="182"/>
      <c r="L16" s="175"/>
      <c r="M16" s="182"/>
      <c r="N16" s="175"/>
      <c r="O16" s="182"/>
      <c r="P16" s="175"/>
      <c r="Q16" s="182"/>
      <c r="R16" s="308">
        <v>0</v>
      </c>
      <c r="S16" s="171">
        <v>22</v>
      </c>
      <c r="T16" s="171">
        <v>40</v>
      </c>
      <c r="U16" s="171">
        <v>716</v>
      </c>
      <c r="V16" s="322">
        <v>27</v>
      </c>
      <c r="W16" s="322">
        <v>40</v>
      </c>
      <c r="X16" s="322">
        <v>711</v>
      </c>
      <c r="Y16" s="171">
        <v>2</v>
      </c>
      <c r="Z16" s="171">
        <v>90</v>
      </c>
      <c r="AA16" s="182"/>
      <c r="AB16" s="182"/>
      <c r="AC16" s="182"/>
      <c r="AD16" s="284">
        <v>28.65</v>
      </c>
      <c r="AE16" s="352">
        <v>966.3</v>
      </c>
      <c r="AF16" s="353" t="s">
        <v>306</v>
      </c>
      <c r="AG16" s="362">
        <v>970.6</v>
      </c>
      <c r="AH16" s="259"/>
    </row>
    <row r="17" spans="1:34" ht="12.75" customHeight="1" x14ac:dyDescent="0.2">
      <c r="A17" s="259"/>
      <c r="B17" s="344"/>
      <c r="C17" s="696" t="s">
        <v>74</v>
      </c>
      <c r="D17" s="697"/>
      <c r="E17" s="698"/>
      <c r="F17" s="342"/>
      <c r="G17" s="310">
        <f>IF(COUNT(G13:G16)=0,"",MAX(G13:G16))</f>
        <v>-9.4</v>
      </c>
      <c r="H17" s="312">
        <f>IF(COUNT(H13:H16)=0,"",MIN(H13:H16))</f>
        <v>-15.3</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IF(COUNT(C8:C11,C13:C16)=0,"",'Winds-Day'!AI25)</f>
        <v>93.307529330729992</v>
      </c>
      <c r="D20" s="48">
        <f>IF(COUNT(D8:D11,D13:D16)=0,"",SUM(D8:D11,D13:D16)/COUNT(D8:D11,D13:D16))</f>
        <v>16.25</v>
      </c>
      <c r="E20" s="341">
        <f>IF((COUNT(G12,G17))=0,"",(MAX(G12,G17)))</f>
        <v>-9.4</v>
      </c>
      <c r="F20" s="313">
        <f>E20</f>
        <v>-9.4</v>
      </c>
      <c r="G20" s="305">
        <f>IF((COUNT(H12,H17))=0,"",(MIN(H12,H17)))</f>
        <v>-16.399999999999999</v>
      </c>
      <c r="H20" s="59">
        <f>IF((COUNT(E20:G20))=0,"",(AVERAGE(E20:G20)))</f>
        <v>-11.733333333333334</v>
      </c>
      <c r="I20" s="62" t="s">
        <v>87</v>
      </c>
      <c r="J20" s="289">
        <f>SUM(I8:I9)</f>
        <v>0</v>
      </c>
      <c r="K20" s="290">
        <f>SUM(J8:J9)</f>
        <v>0</v>
      </c>
      <c r="L20" s="301">
        <f>SUM(K8:K9)</f>
        <v>0.5</v>
      </c>
      <c r="M20" s="186">
        <v>-27</v>
      </c>
      <c r="N20" s="185">
        <f>M20*9/5+32</f>
        <v>-16.600000000000001</v>
      </c>
      <c r="O20" s="299">
        <f>SUM(M8:M11,M13:M16)</f>
        <v>1.5</v>
      </c>
      <c r="P20" s="298">
        <f>SUM(O8:O11,O13:O16)</f>
        <v>1.5</v>
      </c>
      <c r="Q20" s="300">
        <f>SUM(Q8:Q11,Q13:Q16)</f>
        <v>8.5</v>
      </c>
      <c r="R20" s="359">
        <f>SUM(R8:R11,R13:R16)</f>
        <v>0</v>
      </c>
      <c r="S20" s="60">
        <f>IF(COUNT(T8:T11,T13:T16)=0,"",VLOOKUP(MAX(S8:S16),S8:U16,2,FALSE))</f>
        <v>170</v>
      </c>
      <c r="T20" s="45">
        <f>IF(COUNT(S8:S11,S13:S16)=0,"",MAX(S8:S11,S13:S16))</f>
        <v>52</v>
      </c>
      <c r="U20" s="48">
        <f>IF(COUNT(U8:U11,U13:U16)=0,"",VLOOKUP(MAX(S8:S16),S8:U16,3,FALSE))</f>
        <v>2154</v>
      </c>
      <c r="V20" s="67">
        <f>IF(COUNT(W8:W11,W13:W16)=0,"",VLOOKUP(MAX(V8:V16),V8:X16,2,FALSE))</f>
        <v>160</v>
      </c>
      <c r="W20" s="68">
        <f>IF(COUNT(V8:V11,V13:V16)=0,"",MAX(V8:V11,V13:V16))</f>
        <v>58</v>
      </c>
      <c r="X20" s="187">
        <f>IF(COUNT(X8:X11,X13:X16)=0,"",VLOOKUP(MAX(V8:V16),V8:X16,3,FALSE))</f>
        <v>2153</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3</v>
      </c>
      <c r="K21" s="293">
        <f>SUM(J10:J11)</f>
        <v>2</v>
      </c>
      <c r="L21" s="293">
        <f>SUM(K10:K11)</f>
        <v>0</v>
      </c>
      <c r="M21" s="35"/>
      <c r="N21" s="35"/>
      <c r="O21" s="35"/>
      <c r="P21" s="35"/>
      <c r="Q21" s="35"/>
      <c r="R21" s="35"/>
      <c r="S21" s="723" t="s">
        <v>91</v>
      </c>
      <c r="T21" s="723"/>
      <c r="U21" s="723"/>
      <c r="V21" s="678" t="s">
        <v>86</v>
      </c>
      <c r="W21" s="678" t="s">
        <v>84</v>
      </c>
      <c r="X21" s="681" t="s">
        <v>85</v>
      </c>
      <c r="Y21" s="60">
        <f>IF(COUNT(Y8:Y11,Y13:Y16)=0,"",AVERAGE(Y8:Y16))</f>
        <v>6</v>
      </c>
      <c r="Z21" s="45">
        <f>IF(COUNT(Z8:Z11,Z13:Z16)=0,"",MIN(Z8:Z16))</f>
        <v>0</v>
      </c>
      <c r="AA21" s="63" t="s">
        <v>88</v>
      </c>
      <c r="AB21" s="292">
        <f>SUM(AA10:AA11)</f>
        <v>2</v>
      </c>
      <c r="AC21" s="293">
        <f>SUM(AB10:AB11)</f>
        <v>3</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2</v>
      </c>
      <c r="L22" s="296">
        <f>SUM(K13:K14)</f>
        <v>3</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28.85</v>
      </c>
      <c r="T23" s="44">
        <f>IF(COUNT(AD8:AD11,AD13:AD16)=0,"",MIN(AD8:AD16))</f>
        <v>28.65</v>
      </c>
      <c r="U23" s="44">
        <f>IF(COUNT(AD8:AD11,AD13:AD16)=0,"",AVERAGE(AD8:AD16))</f>
        <v>28.765000000000001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0.20000000000000284</v>
      </c>
      <c r="X24" s="120">
        <f>IF(COUNT(E8:E11,E13:E16)=0,"",E20-G20)</f>
        <v>6.9999999999999982</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167</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50</v>
      </c>
      <c r="D9" s="170">
        <v>17</v>
      </c>
      <c r="E9" s="181">
        <v>-18.100000000000001</v>
      </c>
      <c r="F9" s="181">
        <v>-23</v>
      </c>
      <c r="G9" s="314">
        <v>-10.7</v>
      </c>
      <c r="H9" s="314">
        <v>-19.899999999999999</v>
      </c>
      <c r="I9" s="181"/>
      <c r="J9" s="181"/>
      <c r="K9" s="181"/>
      <c r="L9" s="174"/>
      <c r="M9" s="181"/>
      <c r="N9" s="174"/>
      <c r="O9" s="181"/>
      <c r="P9" s="174"/>
      <c r="Q9" s="181"/>
      <c r="R9" s="308"/>
      <c r="S9" s="170">
        <v>23</v>
      </c>
      <c r="T9" s="170">
        <v>80</v>
      </c>
      <c r="U9" s="170">
        <v>1657</v>
      </c>
      <c r="V9" s="322">
        <v>26</v>
      </c>
      <c r="W9" s="322">
        <v>80</v>
      </c>
      <c r="X9" s="322">
        <v>1656</v>
      </c>
      <c r="Y9" s="170">
        <v>1</v>
      </c>
      <c r="Z9" s="170"/>
      <c r="AA9" s="181"/>
      <c r="AB9" s="181"/>
      <c r="AC9" s="181"/>
      <c r="AD9" s="283">
        <v>28.62</v>
      </c>
      <c r="AE9" s="349">
        <v>965.6</v>
      </c>
      <c r="AF9" s="662" t="s">
        <v>307</v>
      </c>
      <c r="AG9" s="361">
        <v>969.9</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-12.3</v>
      </c>
      <c r="F11" s="182">
        <v>-19.8</v>
      </c>
      <c r="G11" s="314">
        <v>-12.3</v>
      </c>
      <c r="H11" s="314">
        <v>-19.8</v>
      </c>
      <c r="I11" s="182"/>
      <c r="J11" s="182"/>
      <c r="K11" s="182"/>
      <c r="L11" s="175"/>
      <c r="M11" s="182"/>
      <c r="N11" s="175"/>
      <c r="O11" s="182"/>
      <c r="P11" s="175"/>
      <c r="Q11" s="182"/>
      <c r="R11" s="308"/>
      <c r="S11" s="171">
        <v>20</v>
      </c>
      <c r="T11" s="171">
        <v>80</v>
      </c>
      <c r="U11" s="171">
        <v>2042</v>
      </c>
      <c r="V11" s="322">
        <v>25</v>
      </c>
      <c r="W11" s="322">
        <v>30</v>
      </c>
      <c r="X11" s="322">
        <v>1805</v>
      </c>
      <c r="Y11" s="171">
        <v>5</v>
      </c>
      <c r="Z11" s="171"/>
      <c r="AA11" s="182"/>
      <c r="AB11" s="182"/>
      <c r="AC11" s="182"/>
      <c r="AD11" s="284">
        <v>28.69</v>
      </c>
      <c r="AE11" s="352">
        <v>996.8</v>
      </c>
      <c r="AF11" s="353" t="s">
        <v>308</v>
      </c>
      <c r="AG11" s="362">
        <v>972.2</v>
      </c>
      <c r="AH11" s="259"/>
    </row>
    <row r="12" spans="1:34" ht="12.75" customHeight="1" x14ac:dyDescent="0.2">
      <c r="A12" s="259"/>
      <c r="B12" s="344"/>
      <c r="C12" s="718" t="s">
        <v>74</v>
      </c>
      <c r="D12" s="719"/>
      <c r="E12" s="720"/>
      <c r="F12" s="345"/>
      <c r="G12" s="310">
        <f>IF(COUNT(G8:G11)=0,"",MAX(G8:G11))</f>
        <v>-10.7</v>
      </c>
      <c r="H12" s="311">
        <f>IF(COUNT(H8:H11)=0,"",MIN(H8:H11))</f>
        <v>-19.899999999999999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80</v>
      </c>
      <c r="D14" s="170">
        <v>11</v>
      </c>
      <c r="E14">
        <v>-9.1</v>
      </c>
      <c r="F14">
        <v>-18.399999999999999</v>
      </c>
      <c r="G14" s="181">
        <v>-8.5</v>
      </c>
      <c r="H14" s="181">
        <v>-16.600000000000001</v>
      </c>
      <c r="I14" s="181"/>
      <c r="J14" s="181"/>
      <c r="K14" s="181"/>
      <c r="L14" s="174"/>
      <c r="M14" s="181"/>
      <c r="N14" s="174"/>
      <c r="O14" s="181"/>
      <c r="P14" s="174"/>
      <c r="Q14" s="181"/>
      <c r="R14" s="308"/>
      <c r="S14" s="170">
        <v>12</v>
      </c>
      <c r="T14" s="170">
        <v>90</v>
      </c>
      <c r="U14" s="170">
        <v>559</v>
      </c>
      <c r="V14" s="322">
        <v>15</v>
      </c>
      <c r="W14" s="322">
        <v>70</v>
      </c>
      <c r="X14" s="322">
        <v>554</v>
      </c>
      <c r="Y14" s="170">
        <v>8</v>
      </c>
      <c r="Z14" s="170"/>
      <c r="AA14" s="181"/>
      <c r="AB14" s="181"/>
      <c r="AC14" s="181"/>
      <c r="AD14" s="283">
        <v>28.75</v>
      </c>
      <c r="AE14" s="349">
        <v>969.8</v>
      </c>
      <c r="AF14" s="351" t="s">
        <v>309</v>
      </c>
      <c r="AG14" s="361">
        <v>974</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70</v>
      </c>
      <c r="D16" s="171">
        <v>10</v>
      </c>
      <c r="E16" s="182">
        <v>-11.9</v>
      </c>
      <c r="F16" s="182">
        <v>-17.600000000000001</v>
      </c>
      <c r="G16" s="314">
        <v>-8.5</v>
      </c>
      <c r="H16" s="314">
        <v>-12.7</v>
      </c>
      <c r="I16" s="182"/>
      <c r="J16" s="182"/>
      <c r="K16" s="182"/>
      <c r="L16" s="175"/>
      <c r="M16" s="182"/>
      <c r="N16" s="175"/>
      <c r="O16" s="182"/>
      <c r="P16" s="175"/>
      <c r="Q16" s="182"/>
      <c r="R16" s="308"/>
      <c r="S16" s="171">
        <v>19</v>
      </c>
      <c r="T16" s="171">
        <v>80</v>
      </c>
      <c r="U16" s="171">
        <v>837</v>
      </c>
      <c r="V16" s="322">
        <v>29</v>
      </c>
      <c r="W16" s="322">
        <v>80</v>
      </c>
      <c r="X16" s="322">
        <v>837</v>
      </c>
      <c r="Y16" s="171">
        <v>8</v>
      </c>
      <c r="Z16" s="171"/>
      <c r="AA16" s="182"/>
      <c r="AB16" s="182"/>
      <c r="AC16" s="182"/>
      <c r="AD16" s="284">
        <v>28.84</v>
      </c>
      <c r="AE16" s="352">
        <v>972.8</v>
      </c>
      <c r="AF16" s="353" t="s">
        <v>247</v>
      </c>
      <c r="AG16" s="362">
        <v>977.3</v>
      </c>
      <c r="AH16" s="259"/>
    </row>
    <row r="17" spans="1:34" ht="12.75" customHeight="1" x14ac:dyDescent="0.2">
      <c r="A17" s="259"/>
      <c r="B17" s="344"/>
      <c r="C17" s="696" t="s">
        <v>74</v>
      </c>
      <c r="D17" s="697"/>
      <c r="E17" s="698"/>
      <c r="F17" s="342"/>
      <c r="G17" s="310">
        <f>IF(COUNT(G13:G16)=0,"",MAX(G13:G16))</f>
        <v>-8.5</v>
      </c>
      <c r="H17" s="312">
        <f>IF(COUNT(H13:H16)=0,"",MIN(H13:H16))</f>
        <v>-16.600000000000001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IF(COUNT(C8:C11,C13:C16)=0,"",'Winds-Day'!AK25)</f>
        <v>63.945238911949268</v>
      </c>
      <c r="D20" s="48">
        <f>IF(COUNT(D8:D11,D13:D16)=0,"",SUM(D8:D11,D13:D16)/COUNT(D8:D11,D13:D16))</f>
        <v>9.5</v>
      </c>
      <c r="E20" s="341">
        <f>IF((COUNT(G12,G17))=0,"",(MAX(G12,G17)))</f>
        <v>-8.5</v>
      </c>
      <c r="F20" s="313">
        <f>E20</f>
        <v>-8.5</v>
      </c>
      <c r="G20" s="305">
        <f>IF((COUNT(H12,H17))=0,"",(MIN(H12,H17)))</f>
        <v>-19.899999999999999</v>
      </c>
      <c r="H20" s="59">
        <f>IF((COUNT(E20:G20))=0,"",(AVERAGE(E20:G20)))</f>
        <v>-12.299999999999999</v>
      </c>
      <c r="I20" s="62" t="s">
        <v>87</v>
      </c>
      <c r="J20" s="289">
        <f>SUM(I8:I9)</f>
        <v>0</v>
      </c>
      <c r="K20" s="290">
        <f>SUM(J8:J9)</f>
        <v>0</v>
      </c>
      <c r="L20" s="301">
        <f>SUM(K8:K9)</f>
        <v>0</v>
      </c>
      <c r="M20" s="186">
        <v>-32</v>
      </c>
      <c r="N20" s="185">
        <f>M20*9/5+32</f>
        <v>-25.6</v>
      </c>
      <c r="O20" s="299">
        <f>SUM(M8:M11,M13:M16)</f>
        <v>0</v>
      </c>
      <c r="P20" s="298">
        <f>SUM(O8:O11,O13:O16)</f>
        <v>0</v>
      </c>
      <c r="Q20" s="300">
        <f>SUM(Q8:Q11,Q13:Q16)</f>
        <v>0</v>
      </c>
      <c r="R20" s="359">
        <f>SUM(R8:R11,R13:R16)</f>
        <v>0</v>
      </c>
      <c r="S20" s="60">
        <f>IF(COUNT(T8:T11,T13:T16)=0,"",VLOOKUP(MAX(S8:S16),S8:U16,2,FALSE))</f>
        <v>80</v>
      </c>
      <c r="T20" s="45">
        <f>IF(COUNT(S8:S11,S13:S16)=0,"",MAX(S8:S11,S13:S16))</f>
        <v>23</v>
      </c>
      <c r="U20" s="48">
        <f>IF(COUNT(U8:U11,U13:U16)=0,"",VLOOKUP(MAX(S8:S16),S8:U16,3,FALSE))</f>
        <v>1657</v>
      </c>
      <c r="V20" s="67">
        <f>IF(COUNT(W8:W11,W13:W16)=0,"",VLOOKUP(MAX(V8:V16),V8:X16,2,FALSE))</f>
        <v>80</v>
      </c>
      <c r="W20" s="68">
        <f>IF(COUNT(V8:V11,V13:V16)=0,"",MAX(V8:V11,V13:V16))</f>
        <v>29</v>
      </c>
      <c r="X20" s="187">
        <f>IF(COUNT(X8:X11,X13:X16)=0,"",VLOOKUP(MAX(V8:V16),V8:X16,3,FALSE))</f>
        <v>837</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28.84</v>
      </c>
      <c r="T23" s="44">
        <f>IF(COUNT(AD8:AD11,AD13:AD16)=0,"",MIN(AD8:AD16))</f>
        <v>28.62</v>
      </c>
      <c r="U23" s="44">
        <f>IF(COUNT(AD8:AD11,AD13:AD16)=0,"",AVERAGE(AD8:AD16))</f>
        <v>28.725000000000001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0.21999999999999886</v>
      </c>
      <c r="X24" s="120">
        <f>IF(COUNT(E8:E11,E13:E16)=0,"",E20-G20)</f>
        <v>11.399999999999999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E5:AE7"/>
    <mergeCell ref="AF6:AF7"/>
    <mergeCell ref="C26:I30"/>
    <mergeCell ref="N26:S30"/>
    <mergeCell ref="X26:AC30"/>
    <mergeCell ref="Y18:Y20"/>
    <mergeCell ref="Z18:Z20"/>
    <mergeCell ref="AA18:AD18"/>
    <mergeCell ref="S21:U21"/>
    <mergeCell ref="V21:V23"/>
    <mergeCell ref="W21:W23"/>
    <mergeCell ref="X21:X23"/>
    <mergeCell ref="O18:Q18"/>
    <mergeCell ref="R18:R19"/>
    <mergeCell ref="S18:U18"/>
    <mergeCell ref="V18:X18"/>
    <mergeCell ref="C6:D6"/>
    <mergeCell ref="L6:Q6"/>
    <mergeCell ref="C12:E12"/>
    <mergeCell ref="C17:E17"/>
    <mergeCell ref="C18:D18"/>
    <mergeCell ref="E18:E19"/>
    <mergeCell ref="G18:G19"/>
    <mergeCell ref="F6:F7"/>
    <mergeCell ref="H18:H19"/>
    <mergeCell ref="I18:L18"/>
    <mergeCell ref="M18:N18"/>
    <mergeCell ref="F18:F19"/>
    <mergeCell ref="G3:T4"/>
    <mergeCell ref="AB3:AC4"/>
    <mergeCell ref="Z5:Z7"/>
    <mergeCell ref="R6:R7"/>
    <mergeCell ref="S6:U6"/>
    <mergeCell ref="V6:X6"/>
    <mergeCell ref="AA6:AC6"/>
    <mergeCell ref="G6:H6"/>
    <mergeCell ref="I6:K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168</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130</v>
      </c>
      <c r="D9" s="170">
        <v>20</v>
      </c>
      <c r="E9" s="181">
        <v>-12.7</v>
      </c>
      <c r="F9" s="181">
        <v>-15.6</v>
      </c>
      <c r="G9" s="314">
        <v>-10.4</v>
      </c>
      <c r="H9" s="314">
        <v>-13</v>
      </c>
      <c r="I9" s="181"/>
      <c r="J9" s="181"/>
      <c r="K9" s="181"/>
      <c r="L9" s="174"/>
      <c r="M9" s="181"/>
      <c r="N9" s="174"/>
      <c r="O9" s="181"/>
      <c r="P9" s="174"/>
      <c r="Q9" s="181"/>
      <c r="R9" s="308"/>
      <c r="S9" s="170">
        <v>31</v>
      </c>
      <c r="T9" s="170">
        <v>140</v>
      </c>
      <c r="U9" s="170">
        <v>1720</v>
      </c>
      <c r="V9" s="322">
        <v>35</v>
      </c>
      <c r="W9" s="322">
        <v>140</v>
      </c>
      <c r="X9" s="322">
        <v>1711</v>
      </c>
      <c r="Y9" s="170">
        <v>8</v>
      </c>
      <c r="Z9" s="170"/>
      <c r="AA9" s="181"/>
      <c r="AB9" s="181"/>
      <c r="AC9" s="181"/>
      <c r="AD9" s="283">
        <v>28.87</v>
      </c>
      <c r="AE9" s="349">
        <v>973.6</v>
      </c>
      <c r="AF9" s="662" t="s">
        <v>245</v>
      </c>
      <c r="AG9" s="361">
        <v>978</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140</v>
      </c>
      <c r="D11" s="171">
        <v>23</v>
      </c>
      <c r="E11" s="182">
        <v>-12.5</v>
      </c>
      <c r="F11" s="182">
        <v>-17.5</v>
      </c>
      <c r="G11" s="314">
        <v>-12.1</v>
      </c>
      <c r="H11" s="314">
        <v>-13.1</v>
      </c>
      <c r="I11" s="182"/>
      <c r="J11" s="182"/>
      <c r="K11" s="182"/>
      <c r="L11" s="175"/>
      <c r="M11" s="182"/>
      <c r="N11" s="175"/>
      <c r="O11" s="182"/>
      <c r="P11" s="175"/>
      <c r="Q11" s="182"/>
      <c r="R11" s="308"/>
      <c r="S11" s="171">
        <v>34</v>
      </c>
      <c r="T11" s="171">
        <v>140</v>
      </c>
      <c r="U11" s="171">
        <v>2247</v>
      </c>
      <c r="V11" s="322">
        <v>41</v>
      </c>
      <c r="W11" s="322">
        <v>140</v>
      </c>
      <c r="X11" s="322">
        <v>2250</v>
      </c>
      <c r="Y11" s="171">
        <v>6</v>
      </c>
      <c r="Z11" s="171"/>
      <c r="AA11" s="182"/>
      <c r="AB11" s="182"/>
      <c r="AC11" s="182"/>
      <c r="AD11" s="284">
        <v>28.95</v>
      </c>
      <c r="AE11" s="352">
        <v>976.6</v>
      </c>
      <c r="AF11" s="353" t="s">
        <v>274</v>
      </c>
      <c r="AG11" s="362">
        <v>980.8</v>
      </c>
      <c r="AH11" s="259"/>
    </row>
    <row r="12" spans="1:34" ht="12.75" customHeight="1" x14ac:dyDescent="0.2">
      <c r="A12" s="259"/>
      <c r="B12" s="344"/>
      <c r="C12" s="718" t="s">
        <v>74</v>
      </c>
      <c r="D12" s="719"/>
      <c r="E12" s="720"/>
      <c r="F12" s="345"/>
      <c r="G12" s="310">
        <f>IF(COUNT(G8:G11)=0,"",MAX(G8:G11))</f>
        <v>-10.4</v>
      </c>
      <c r="H12" s="311">
        <f>IF(COUNT(H8:H11)=0,"",MIN(H8:H11))</f>
        <v>-13.1</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120</v>
      </c>
      <c r="D14" s="170">
        <v>20</v>
      </c>
      <c r="E14" s="181">
        <v>-13.7</v>
      </c>
      <c r="F14" s="181">
        <v>-18.5</v>
      </c>
      <c r="G14" s="314">
        <v>-12.6</v>
      </c>
      <c r="H14" s="314">
        <v>-14.2</v>
      </c>
      <c r="I14" s="181"/>
      <c r="J14" s="181"/>
      <c r="K14" s="181"/>
      <c r="L14" s="174"/>
      <c r="M14" s="181"/>
      <c r="N14" s="174"/>
      <c r="O14" s="181"/>
      <c r="P14" s="174"/>
      <c r="Q14" s="181"/>
      <c r="R14" s="308"/>
      <c r="S14" s="170">
        <v>27</v>
      </c>
      <c r="T14" s="170">
        <v>130</v>
      </c>
      <c r="U14" s="170">
        <v>3</v>
      </c>
      <c r="V14" s="322">
        <v>33</v>
      </c>
      <c r="W14" s="322">
        <v>130</v>
      </c>
      <c r="X14" s="322">
        <v>7</v>
      </c>
      <c r="Y14" s="170"/>
      <c r="Z14" s="170"/>
      <c r="AA14" s="181"/>
      <c r="AB14" s="181"/>
      <c r="AC14" s="181"/>
      <c r="AD14" s="283">
        <v>28.93</v>
      </c>
      <c r="AE14" s="349">
        <v>975.9</v>
      </c>
      <c r="AF14" s="351" t="s">
        <v>252</v>
      </c>
      <c r="AG14" s="361">
        <v>975.9</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70</v>
      </c>
      <c r="D16" s="171">
        <v>6</v>
      </c>
      <c r="E16" s="182">
        <v>-13.8</v>
      </c>
      <c r="F16" s="182">
        <v>-18.600000000000001</v>
      </c>
      <c r="G16" s="314">
        <v>-13.5</v>
      </c>
      <c r="H16" s="314">
        <v>-14.6</v>
      </c>
      <c r="I16" s="182"/>
      <c r="J16" s="182"/>
      <c r="K16" s="182"/>
      <c r="L16" s="175" t="s">
        <v>269</v>
      </c>
      <c r="M16" s="182"/>
      <c r="N16" s="175"/>
      <c r="O16" s="182"/>
      <c r="P16" s="175"/>
      <c r="Q16" s="182"/>
      <c r="R16" s="308"/>
      <c r="S16" s="171">
        <v>26</v>
      </c>
      <c r="T16" s="171">
        <v>130</v>
      </c>
      <c r="U16" s="171">
        <v>854</v>
      </c>
      <c r="V16" s="322">
        <v>36</v>
      </c>
      <c r="W16" s="322">
        <v>110</v>
      </c>
      <c r="X16" s="322">
        <v>744</v>
      </c>
      <c r="Y16" s="171"/>
      <c r="Z16" s="171"/>
      <c r="AA16" s="182"/>
      <c r="AB16" s="182"/>
      <c r="AC16" s="182"/>
      <c r="AD16" s="284">
        <v>28.91</v>
      </c>
      <c r="AE16" s="352">
        <v>975</v>
      </c>
      <c r="AF16" s="353" t="s">
        <v>310</v>
      </c>
      <c r="AG16" s="362">
        <v>979.4</v>
      </c>
      <c r="AH16" s="259"/>
    </row>
    <row r="17" spans="1:34" ht="12.75" customHeight="1" x14ac:dyDescent="0.2">
      <c r="A17" s="259"/>
      <c r="B17" s="344"/>
      <c r="C17" s="696" t="s">
        <v>74</v>
      </c>
      <c r="D17" s="697"/>
      <c r="E17" s="698"/>
      <c r="F17" s="342"/>
      <c r="G17" s="310">
        <f>IF(COUNT(G13:G16)=0,"",MAX(G13:G16))</f>
        <v>-12.6</v>
      </c>
      <c r="H17" s="312">
        <f>IF(COUNT(H13:H16)=0,"",MIN(H13:H16))</f>
        <v>-14.6</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IF(COUNT(C8:C11,C13:C16)=0,"",'Winds-Day'!AM25)</f>
        <v>125.90776733821458</v>
      </c>
      <c r="D20" s="48">
        <f>IF(COUNT(D8:D11,D13:D16)=0,"",SUM(D8:D11,D13:D16)/COUNT(D8:D11,D13:D16))</f>
        <v>17.25</v>
      </c>
      <c r="E20" s="341">
        <f>IF((COUNT(G12,G17))=0,"",(MAX(G12,G17)))</f>
        <v>-10.4</v>
      </c>
      <c r="F20" s="313">
        <f>E20</f>
        <v>-10.4</v>
      </c>
      <c r="G20" s="305">
        <f>IF((COUNT(H12,H17))=0,"",(MIN(H12,H17)))</f>
        <v>-14.6</v>
      </c>
      <c r="H20" s="59">
        <f>IF((COUNT(E20:G20))=0,"",(AVERAGE(E20:G20)))</f>
        <v>-11.799999999999999</v>
      </c>
      <c r="I20" s="62" t="s">
        <v>87</v>
      </c>
      <c r="J20" s="289">
        <f>SUM(I8:I9)</f>
        <v>0</v>
      </c>
      <c r="K20" s="290">
        <f>SUM(J8:J9)</f>
        <v>0</v>
      </c>
      <c r="L20" s="301">
        <f>SUM(K8:K9)</f>
        <v>0</v>
      </c>
      <c r="M20" s="186">
        <v>-36</v>
      </c>
      <c r="N20" s="185">
        <f>M20*9/5+32</f>
        <v>-32.799999999999997</v>
      </c>
      <c r="O20" s="299">
        <f>SUM(M8:M11,M13:M16)</f>
        <v>0</v>
      </c>
      <c r="P20" s="298">
        <f>SUM(O8:O11,O13:O16)</f>
        <v>0</v>
      </c>
      <c r="Q20" s="300">
        <f>SUM(Q8:Q11,Q13:Q16)</f>
        <v>0</v>
      </c>
      <c r="R20" s="359">
        <f>SUM(R8:R11,R13:R16)</f>
        <v>0</v>
      </c>
      <c r="S20" s="60">
        <f>IF(COUNT(T8:T11,T13:T16)=0,"",VLOOKUP(MAX(S8:S16),S8:U16,2,FALSE))</f>
        <v>140</v>
      </c>
      <c r="T20" s="45">
        <f>IF(COUNT(S8:S11,S13:S16)=0,"",MAX(S8:S11,S13:S16))</f>
        <v>34</v>
      </c>
      <c r="U20" s="48">
        <f>IF(COUNT(U8:U11,U13:U16)=0,"",VLOOKUP(MAX(S8:S16),S8:U16,3,FALSE))</f>
        <v>2247</v>
      </c>
      <c r="V20" s="67">
        <f>IF(COUNT(W8:W11,W13:W16)=0,"",VLOOKUP(MAX(V8:V16),V8:X16,2,FALSE))</f>
        <v>140</v>
      </c>
      <c r="W20" s="68">
        <f>IF(COUNT(V8:V11,V13:V16)=0,"",MAX(V8:V11,V13:V16))</f>
        <v>41</v>
      </c>
      <c r="X20" s="187">
        <f>IF(COUNT(X8:X11,X13:X16)=0,"",VLOOKUP(MAX(V8:V16),V8:X16,3,FALSE))</f>
        <v>2250</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7</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28.95</v>
      </c>
      <c r="T23" s="44">
        <f>IF(COUNT(AD8:AD11,AD13:AD16)=0,"",MIN(AD8:AD16))</f>
        <v>28.87</v>
      </c>
      <c r="U23" s="44">
        <f>IF(COUNT(AD8:AD11,AD13:AD16)=0,"",AVERAGE(AD8:AD16))</f>
        <v>28.914999999999999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7.9999999999998295E-2</v>
      </c>
      <c r="X24" s="120">
        <f>IF(COUNT(E8:E11,E13:E16)=0,"",E20-G20)</f>
        <v>4.1999999999999993</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topLeftCell="B1" zoomScaleNormal="100" workbookViewId="0">
      <pane ySplit="7" topLeftCell="A8" activePane="bottomLeft" state="frozen"/>
      <selection activeCell="C9" sqref="C9"/>
      <selection pane="bottomLeft" activeCell="O13" sqref="O13"/>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151</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726" t="s">
        <v>187</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727"/>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70</v>
      </c>
      <c r="D9" s="170">
        <v>20</v>
      </c>
      <c r="E9" s="181">
        <v>-29.7</v>
      </c>
      <c r="F9" s="181">
        <v>-34.700000000000003</v>
      </c>
      <c r="G9" s="314">
        <v>-29.4</v>
      </c>
      <c r="H9" s="314">
        <v>-29.8</v>
      </c>
      <c r="I9" s="181"/>
      <c r="J9" s="181"/>
      <c r="K9" s="181"/>
      <c r="L9" s="174"/>
      <c r="M9" s="181"/>
      <c r="N9" s="174"/>
      <c r="O9" s="181"/>
      <c r="P9" s="174"/>
      <c r="Q9" s="181"/>
      <c r="R9" s="308"/>
      <c r="S9" s="170">
        <v>20</v>
      </c>
      <c r="T9" s="170">
        <v>70</v>
      </c>
      <c r="U9" s="170">
        <v>1755</v>
      </c>
      <c r="V9" s="322">
        <v>24</v>
      </c>
      <c r="W9" s="322">
        <v>60</v>
      </c>
      <c r="X9" s="322">
        <v>1734</v>
      </c>
      <c r="Y9" s="170">
        <v>2</v>
      </c>
      <c r="Z9" s="170"/>
      <c r="AA9" s="181"/>
      <c r="AB9" s="181"/>
      <c r="AC9" s="181"/>
      <c r="AD9" s="283">
        <v>29.1</v>
      </c>
      <c r="AE9" s="349">
        <v>981.6</v>
      </c>
      <c r="AF9" s="351" t="s">
        <v>245</v>
      </c>
      <c r="AG9" s="361">
        <v>986.1</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50</v>
      </c>
      <c r="D11" s="171">
        <v>19</v>
      </c>
      <c r="E11" s="182">
        <v>-29</v>
      </c>
      <c r="F11" s="182">
        <v>-33.799999999999997</v>
      </c>
      <c r="G11" s="314">
        <v>-28.4</v>
      </c>
      <c r="H11" s="314">
        <v>-29.7</v>
      </c>
      <c r="I11" s="182"/>
      <c r="J11" s="182"/>
      <c r="K11" s="182"/>
      <c r="L11" s="175"/>
      <c r="M11" s="182"/>
      <c r="N11" s="175"/>
      <c r="O11" s="182"/>
      <c r="P11" s="175"/>
      <c r="Q11" s="182"/>
      <c r="R11" s="308"/>
      <c r="S11" s="171">
        <v>20</v>
      </c>
      <c r="T11" s="171">
        <v>50</v>
      </c>
      <c r="U11" s="171">
        <v>2352</v>
      </c>
      <c r="V11" s="322">
        <v>26</v>
      </c>
      <c r="W11" s="322">
        <v>50</v>
      </c>
      <c r="X11" s="322">
        <v>2244</v>
      </c>
      <c r="Y11" s="171"/>
      <c r="Z11" s="171"/>
      <c r="AA11" s="182"/>
      <c r="AB11" s="182"/>
      <c r="AC11" s="182"/>
      <c r="AD11" s="284">
        <v>29.18</v>
      </c>
      <c r="AE11" s="352">
        <v>984.4</v>
      </c>
      <c r="AF11" s="353" t="s">
        <v>247</v>
      </c>
      <c r="AG11" s="362">
        <v>984.4</v>
      </c>
      <c r="AH11" s="259"/>
    </row>
    <row r="12" spans="1:34" ht="12.75" customHeight="1" x14ac:dyDescent="0.2">
      <c r="A12" s="259"/>
      <c r="B12" s="344"/>
      <c r="C12" s="718" t="s">
        <v>74</v>
      </c>
      <c r="D12" s="719"/>
      <c r="E12" s="720"/>
      <c r="F12" s="345"/>
      <c r="G12" s="310">
        <f>IF(COUNT(G8:G11)=0,"",MAX(G8:G11))</f>
        <v>-28.4</v>
      </c>
      <c r="H12" s="311">
        <f>IF(COUNT(H8:H11)=0,"",MIN(H8:H11))</f>
        <v>-29.8</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90</v>
      </c>
      <c r="D14" s="170">
        <v>4</v>
      </c>
      <c r="E14" s="181">
        <v>-26.7</v>
      </c>
      <c r="F14" s="181">
        <v>-34.200000000000003</v>
      </c>
      <c r="G14" s="314">
        <v>-24.8</v>
      </c>
      <c r="H14" s="314">
        <v>-35.9</v>
      </c>
      <c r="I14" s="181"/>
      <c r="J14" s="181"/>
      <c r="K14" s="181"/>
      <c r="L14" s="174"/>
      <c r="M14" s="181"/>
      <c r="N14" s="174"/>
      <c r="O14" s="181"/>
      <c r="P14" s="174"/>
      <c r="Q14" s="181"/>
      <c r="R14" s="308"/>
      <c r="S14" s="170">
        <v>20</v>
      </c>
      <c r="T14" s="170">
        <v>50</v>
      </c>
      <c r="U14" s="170">
        <v>34</v>
      </c>
      <c r="V14" s="322">
        <v>23</v>
      </c>
      <c r="W14" s="322">
        <v>60</v>
      </c>
      <c r="X14" s="322">
        <v>39</v>
      </c>
      <c r="Y14" s="170">
        <v>6</v>
      </c>
      <c r="Z14" s="170"/>
      <c r="AA14" s="181"/>
      <c r="AB14" s="181"/>
      <c r="AC14" s="181"/>
      <c r="AD14" s="283">
        <v>29.26</v>
      </c>
      <c r="AE14" s="349">
        <v>987</v>
      </c>
      <c r="AF14" s="351" t="s">
        <v>248</v>
      </c>
      <c r="AG14" s="361">
        <v>991.5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50</v>
      </c>
      <c r="D16" s="171">
        <v>10</v>
      </c>
      <c r="E16" s="182">
        <v>-25.5</v>
      </c>
      <c r="F16" s="182">
        <v>-33.6</v>
      </c>
      <c r="G16" s="314">
        <v>-24</v>
      </c>
      <c r="H16" s="314">
        <v>-32.700000000000003</v>
      </c>
      <c r="I16" s="182"/>
      <c r="J16" s="182"/>
      <c r="K16" s="182"/>
      <c r="L16" s="175"/>
      <c r="M16" s="182"/>
      <c r="N16" s="175"/>
      <c r="O16" s="182"/>
      <c r="P16" s="175"/>
      <c r="Q16" s="182"/>
      <c r="R16" s="308">
        <v>0</v>
      </c>
      <c r="S16" s="171">
        <v>14</v>
      </c>
      <c r="T16" s="171">
        <v>40</v>
      </c>
      <c r="U16" s="171">
        <v>1148</v>
      </c>
      <c r="V16" s="322">
        <v>17</v>
      </c>
      <c r="W16" s="322">
        <v>30</v>
      </c>
      <c r="X16" s="322">
        <v>1141</v>
      </c>
      <c r="Y16" s="171">
        <v>8</v>
      </c>
      <c r="Z16" s="171">
        <v>40</v>
      </c>
      <c r="AA16" s="182"/>
      <c r="AB16" s="182"/>
      <c r="AC16" s="182"/>
      <c r="AD16" s="284">
        <v>29.3</v>
      </c>
      <c r="AE16" s="352">
        <v>988.4</v>
      </c>
      <c r="AF16" s="353" t="s">
        <v>249</v>
      </c>
      <c r="AG16" s="362">
        <v>993.1</v>
      </c>
      <c r="AH16" s="259"/>
    </row>
    <row r="17" spans="1:34" ht="12.75" customHeight="1" x14ac:dyDescent="0.2">
      <c r="A17" s="259"/>
      <c r="B17" s="344"/>
      <c r="C17" s="696" t="s">
        <v>74</v>
      </c>
      <c r="D17" s="697"/>
      <c r="E17" s="698"/>
      <c r="F17" s="342"/>
      <c r="G17" s="310">
        <f>IF(COUNT(G13:G16)=0,"",MAX(G13:G16))</f>
        <v>-24</v>
      </c>
      <c r="H17" s="312">
        <f>IF(COUNT(H13:H16)=0,"",MIN(H13:H16))</f>
        <v>-35.9</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31"/>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IF(COUNT(C8:C11,C13:C16)=0,"",'Winds-Day'!E25)</f>
        <v>60.484287460559955</v>
      </c>
      <c r="D20" s="48">
        <f>IF(COUNT(D8:D11,D13:D16)=0,"",SUM(D8:D11,D13:D16)/COUNT(D8:D11,D13:D16))</f>
        <v>13.25</v>
      </c>
      <c r="E20" s="341">
        <f>IF((COUNT(G12,G17))=0,"",(MAX(G12,G17)))</f>
        <v>-24</v>
      </c>
      <c r="F20" s="298">
        <f>E20</f>
        <v>-24</v>
      </c>
      <c r="G20" s="305">
        <f>IF((COUNT(H12,H17))=0,"",(MIN(H12,H17)))</f>
        <v>-35.9</v>
      </c>
      <c r="H20" s="59">
        <f>IF((COUNT(E20:G20))=0,"",(AVERAGE(E20:G20)))</f>
        <v>-27.966666666666669</v>
      </c>
      <c r="I20" s="62" t="s">
        <v>87</v>
      </c>
      <c r="J20" s="289">
        <f>SUM(I8:I9)</f>
        <v>0</v>
      </c>
      <c r="K20" s="290">
        <f>SUM(J8:J9)</f>
        <v>0</v>
      </c>
      <c r="L20" s="301">
        <f>SUM(K8:K9)</f>
        <v>0</v>
      </c>
      <c r="M20" s="186">
        <v>-51</v>
      </c>
      <c r="N20" s="185">
        <f>M20*9/5+32</f>
        <v>-59.8</v>
      </c>
      <c r="O20" s="299">
        <f>SUM(M8:M11,M13:M16)</f>
        <v>0</v>
      </c>
      <c r="P20" s="298">
        <f>SUM(O8:O11,O13:O16)</f>
        <v>0</v>
      </c>
      <c r="Q20" s="300">
        <f>SUM(Q8:Q11,Q13:Q16)</f>
        <v>0</v>
      </c>
      <c r="R20" s="359">
        <f>SUM(R8:R11,R13:R16)</f>
        <v>0</v>
      </c>
      <c r="S20" s="60">
        <f>IF(COUNT(T8:T11,T13:T16)=0,"",VLOOKUP(MAX(S8:S16),S8:U16,2,FALSE))</f>
        <v>70</v>
      </c>
      <c r="T20" s="45">
        <f>IF(COUNT(S8:S11,S13:S16)=0,"",MAX(S8:S11,S13:S16))</f>
        <v>20</v>
      </c>
      <c r="U20" s="48">
        <f>IF(COUNT(U8:U11,U13:U16)=0,"",VLOOKUP(MAX(S8:S16),S8:U16,3,FALSE))</f>
        <v>1755</v>
      </c>
      <c r="V20" s="67">
        <f>IF(COUNT(W8:W11,W13:W16)=0,"",VLOOKUP(MAX(V8:V16),V8:X16,2,FALSE))</f>
        <v>50</v>
      </c>
      <c r="W20" s="68">
        <f>IF(COUNT(V8:V11,V13:V16)=0,"",MAX(V8:V11,V13:V16))</f>
        <v>26</v>
      </c>
      <c r="X20" s="187">
        <f>IF(COUNT(X8:X11,X13:X16)=0,"",VLOOKUP(MAX(V8:V16),V8:X16,3,FALSE))</f>
        <v>2244</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5.333333333333333</v>
      </c>
      <c r="Z21" s="45">
        <f>IF(COUNT(Z8:Z11,Z13:Z16)=0,"",MIN(Z8:Z16))</f>
        <v>40</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29.3</v>
      </c>
      <c r="T23" s="44">
        <f>IF(COUNT(AD8:AD11,AD13:AD16)=0,"",MIN(AD8:AD16))</f>
        <v>29.1</v>
      </c>
      <c r="U23" s="44">
        <f>IF(COUNT(AD8:AD11,AD13:AD16)=0,"",AVERAGE(AD8:AD16))</f>
        <v>29.21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0.19999999999999929</v>
      </c>
      <c r="X24" s="120">
        <f>IF(COUNT(E8:E11,E13:E16)=0,"",E20-G20)</f>
        <v>11.899999999999999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9">
    <mergeCell ref="C26:I30"/>
    <mergeCell ref="N26:S30"/>
    <mergeCell ref="X26:AC30"/>
    <mergeCell ref="Y18:Y20"/>
    <mergeCell ref="Z18:Z20"/>
    <mergeCell ref="AA18:AD18"/>
    <mergeCell ref="S21:U21"/>
    <mergeCell ref="V21:V23"/>
    <mergeCell ref="W21:W23"/>
    <mergeCell ref="X21:X23"/>
    <mergeCell ref="M18:N18"/>
    <mergeCell ref="O18:Q18"/>
    <mergeCell ref="G18:G19"/>
    <mergeCell ref="H18:H19"/>
    <mergeCell ref="AG6:AG7"/>
    <mergeCell ref="AE5:AE7"/>
    <mergeCell ref="AF6:AF7"/>
    <mergeCell ref="C6:D6"/>
    <mergeCell ref="F6:F7"/>
    <mergeCell ref="AA6:AC6"/>
    <mergeCell ref="C12:E12"/>
    <mergeCell ref="C17:E17"/>
    <mergeCell ref="C18:D18"/>
    <mergeCell ref="E18:E19"/>
    <mergeCell ref="V18:X18"/>
    <mergeCell ref="I18:L18"/>
    <mergeCell ref="R18:R19"/>
    <mergeCell ref="S18:U18"/>
    <mergeCell ref="F18:F19"/>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169</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70</v>
      </c>
      <c r="D9" s="170">
        <v>6</v>
      </c>
      <c r="E9" s="181">
        <v>-12.5</v>
      </c>
      <c r="F9" s="181">
        <v>-18.5</v>
      </c>
      <c r="G9" s="314">
        <v>-12.3</v>
      </c>
      <c r="H9" s="314">
        <v>-13.7</v>
      </c>
      <c r="I9" s="181"/>
      <c r="J9" s="181"/>
      <c r="K9" s="181"/>
      <c r="L9" s="174" t="s">
        <v>311</v>
      </c>
      <c r="M9" s="181"/>
      <c r="N9" s="174"/>
      <c r="O9" s="181"/>
      <c r="P9" s="174"/>
      <c r="Q9" s="181"/>
      <c r="R9" s="308"/>
      <c r="S9" s="170">
        <v>14</v>
      </c>
      <c r="T9" s="170">
        <v>40</v>
      </c>
      <c r="U9" s="170">
        <v>1225</v>
      </c>
      <c r="V9" s="322">
        <v>19</v>
      </c>
      <c r="W9" s="322">
        <v>40</v>
      </c>
      <c r="X9" s="322">
        <v>1224</v>
      </c>
      <c r="Y9" s="170">
        <v>6</v>
      </c>
      <c r="Z9" s="170"/>
      <c r="AA9" s="181"/>
      <c r="AB9" s="181"/>
      <c r="AC9" s="181"/>
      <c r="AD9" s="283">
        <v>28.81</v>
      </c>
      <c r="AE9" s="349">
        <v>971.9</v>
      </c>
      <c r="AF9" s="662" t="s">
        <v>312</v>
      </c>
      <c r="AG9" s="361">
        <v>976.2</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t="s">
        <v>277</v>
      </c>
      <c r="D11" s="171">
        <v>6</v>
      </c>
      <c r="E11" s="182">
        <v>-13.3</v>
      </c>
      <c r="F11" s="182">
        <v>-20.6</v>
      </c>
      <c r="G11" s="314">
        <v>-11.2</v>
      </c>
      <c r="H11" s="314">
        <v>-14.3</v>
      </c>
      <c r="I11" s="182"/>
      <c r="J11" s="182"/>
      <c r="K11" s="182"/>
      <c r="L11" s="175"/>
      <c r="M11" s="182"/>
      <c r="N11" s="175"/>
      <c r="O11" s="182"/>
      <c r="P11" s="175"/>
      <c r="Q11" s="182"/>
      <c r="R11" s="308"/>
      <c r="S11" s="171">
        <v>11</v>
      </c>
      <c r="T11" s="171">
        <v>70</v>
      </c>
      <c r="U11" s="171">
        <v>2258</v>
      </c>
      <c r="V11" s="322">
        <v>11</v>
      </c>
      <c r="W11" s="322">
        <v>70</v>
      </c>
      <c r="X11" s="322">
        <v>2258</v>
      </c>
      <c r="Y11" s="171">
        <v>5</v>
      </c>
      <c r="Z11" s="171"/>
      <c r="AA11" s="182"/>
      <c r="AB11" s="182"/>
      <c r="AC11" s="182"/>
      <c r="AD11" s="284">
        <v>28.77</v>
      </c>
      <c r="AE11" s="352">
        <v>997</v>
      </c>
      <c r="AF11" s="353" t="s">
        <v>313</v>
      </c>
      <c r="AG11" s="362">
        <v>997.4</v>
      </c>
      <c r="AH11" s="259"/>
    </row>
    <row r="12" spans="1:34" ht="12.75" customHeight="1" x14ac:dyDescent="0.2">
      <c r="A12" s="259"/>
      <c r="B12" s="344"/>
      <c r="C12" s="718" t="s">
        <v>74</v>
      </c>
      <c r="D12" s="719"/>
      <c r="E12" s="720"/>
      <c r="F12" s="345"/>
      <c r="G12" s="310">
        <f>IF(COUNT(G8:G11)=0,"",MAX(G8:G11))</f>
        <v>-11.2</v>
      </c>
      <c r="H12" s="311">
        <f>IF(COUNT(H8:H11)=0,"",MIN(H8:H11))</f>
        <v>-14.3</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0</v>
      </c>
      <c r="D14" s="170">
        <v>0</v>
      </c>
      <c r="E14" s="181">
        <v>-10.7</v>
      </c>
      <c r="F14" s="181">
        <v>-23.5</v>
      </c>
      <c r="G14" s="314">
        <v>-10.7</v>
      </c>
      <c r="H14" s="314">
        <v>-14.3</v>
      </c>
      <c r="I14" s="181"/>
      <c r="J14" s="181"/>
      <c r="K14" s="181"/>
      <c r="L14" s="174"/>
      <c r="M14" s="181"/>
      <c r="N14" s="174"/>
      <c r="O14" s="181"/>
      <c r="P14" s="174"/>
      <c r="Q14" s="181"/>
      <c r="R14" s="308" t="s">
        <v>264</v>
      </c>
      <c r="S14" s="170">
        <v>14</v>
      </c>
      <c r="T14" s="170">
        <v>70</v>
      </c>
      <c r="U14" s="170">
        <v>119</v>
      </c>
      <c r="V14" s="322">
        <v>19</v>
      </c>
      <c r="W14" s="322">
        <v>70</v>
      </c>
      <c r="X14" s="322">
        <v>109</v>
      </c>
      <c r="Y14" s="170">
        <v>8</v>
      </c>
      <c r="Z14" s="170"/>
      <c r="AA14" s="181"/>
      <c r="AB14" s="181"/>
      <c r="AC14" s="181"/>
      <c r="AD14" s="283">
        <v>28.69</v>
      </c>
      <c r="AE14" s="349">
        <v>967.5</v>
      </c>
      <c r="AF14" s="351" t="s">
        <v>243</v>
      </c>
      <c r="AG14" s="361">
        <v>972.2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10</v>
      </c>
      <c r="D16" s="171">
        <v>3</v>
      </c>
      <c r="E16" s="182">
        <v>-15.5</v>
      </c>
      <c r="F16" s="182">
        <v>-22.7</v>
      </c>
      <c r="G16" s="314">
        <v>-10.6</v>
      </c>
      <c r="H16" s="314">
        <v>-17</v>
      </c>
      <c r="I16" s="182"/>
      <c r="J16" s="182"/>
      <c r="K16" s="182"/>
      <c r="L16" s="175"/>
      <c r="M16" s="182"/>
      <c r="N16" s="175"/>
      <c r="O16" s="182"/>
      <c r="P16" s="175"/>
      <c r="Q16" s="182"/>
      <c r="R16" s="308"/>
      <c r="S16" s="171">
        <v>5</v>
      </c>
      <c r="T16" s="171">
        <v>341</v>
      </c>
      <c r="U16" s="171">
        <v>1019</v>
      </c>
      <c r="V16" s="322">
        <v>4</v>
      </c>
      <c r="W16" s="322">
        <v>20</v>
      </c>
      <c r="X16" s="322">
        <v>1154</v>
      </c>
      <c r="Y16" s="171">
        <v>4</v>
      </c>
      <c r="Z16" s="171"/>
      <c r="AA16" s="182"/>
      <c r="AB16" s="182"/>
      <c r="AC16" s="182"/>
      <c r="AD16" s="284">
        <v>28.66</v>
      </c>
      <c r="AE16" s="352">
        <v>971</v>
      </c>
      <c r="AF16" s="353" t="s">
        <v>287</v>
      </c>
      <c r="AG16" s="362">
        <v>966.6</v>
      </c>
      <c r="AH16" s="259"/>
    </row>
    <row r="17" spans="1:34" ht="12.75" customHeight="1" x14ac:dyDescent="0.2">
      <c r="A17" s="259"/>
      <c r="B17" s="344"/>
      <c r="C17" s="696" t="s">
        <v>74</v>
      </c>
      <c r="D17" s="697"/>
      <c r="E17" s="698"/>
      <c r="F17" s="342"/>
      <c r="G17" s="310">
        <f>IF(COUNT(G13:G16)=0,"",MAX(G13:G16))</f>
        <v>-10.6</v>
      </c>
      <c r="H17" s="312">
        <f>IF(COUNT(H13:H16)=0,"",MIN(H13:H16))</f>
        <v>-17</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t="e">
        <f>IF(COUNT(C8:C11,C13:C16)=0,"",'Winds-Day'!AO25)</f>
        <v>#VALUE!</v>
      </c>
      <c r="D20" s="48">
        <f>IF(COUNT(D8:D11,D13:D16)=0,"",SUM(D8:D11,D13:D16)/COUNT(D8:D11,D13:D16))</f>
        <v>3.75</v>
      </c>
      <c r="E20" s="341">
        <f>IF((COUNT(G12,G17))=0,"",(MAX(G12,G17)))</f>
        <v>-10.6</v>
      </c>
      <c r="F20" s="313">
        <f>E20</f>
        <v>-10.6</v>
      </c>
      <c r="G20" s="305">
        <f>IF((COUNT(H12,H17))=0,"",(MIN(H12,H17)))</f>
        <v>-17</v>
      </c>
      <c r="H20" s="59">
        <f>IF((COUNT(E20:G20))=0,"",(AVERAGE(E20:G20)))</f>
        <v>-12.733333333333334</v>
      </c>
      <c r="I20" s="62" t="s">
        <v>87</v>
      </c>
      <c r="J20" s="289">
        <f>SUM(I8:I9)</f>
        <v>0</v>
      </c>
      <c r="K20" s="290">
        <f>SUM(J8:J9)</f>
        <v>0</v>
      </c>
      <c r="L20" s="301">
        <f>SUM(K8:K9)</f>
        <v>0</v>
      </c>
      <c r="M20" s="186">
        <v>-24</v>
      </c>
      <c r="N20" s="185">
        <f>M20*9/5+32</f>
        <v>-11.200000000000003</v>
      </c>
      <c r="O20" s="299">
        <f>SUM(M8:M11,M13:M16)</f>
        <v>0</v>
      </c>
      <c r="P20" s="298">
        <f>SUM(O8:O11,O13:O16)</f>
        <v>0</v>
      </c>
      <c r="Q20" s="300">
        <f>SUM(Q8:Q11,Q13:Q16)</f>
        <v>0</v>
      </c>
      <c r="R20" s="359">
        <f>SUM(R8:R11,R13:R16)</f>
        <v>0</v>
      </c>
      <c r="S20" s="60">
        <f>IF(COUNT(T8:T11,T13:T16)=0,"",VLOOKUP(MAX(S8:S16),S8:U16,2,FALSE))</f>
        <v>40</v>
      </c>
      <c r="T20" s="45">
        <f>IF(COUNT(S8:S11,S13:S16)=0,"",MAX(S8:S11,S13:S16))</f>
        <v>14</v>
      </c>
      <c r="U20" s="48">
        <f>IF(COUNT(U8:U11,U13:U16)=0,"",VLOOKUP(MAX(S8:S16),S8:U16,3,FALSE))</f>
        <v>1225</v>
      </c>
      <c r="V20" s="67">
        <f>IF(COUNT(W8:W11,W13:W16)=0,"",VLOOKUP(MAX(V8:V16),V8:X16,2,FALSE))</f>
        <v>40</v>
      </c>
      <c r="W20" s="68">
        <f>IF(COUNT(V8:V11,V13:V16)=0,"",MAX(V8:V11,V13:V16))</f>
        <v>19</v>
      </c>
      <c r="X20" s="187">
        <f>IF(COUNT(X8:X11,X13:X16)=0,"",VLOOKUP(MAX(V8:V16),V8:X16,3,FALSE))</f>
        <v>1224</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5.75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28.81</v>
      </c>
      <c r="T23" s="44">
        <f>IF(COUNT(AD8:AD11,AD13:AD16)=0,"",MIN(AD8:AD16))</f>
        <v>28.66</v>
      </c>
      <c r="U23" s="44">
        <f>IF(COUNT(AD8:AD11,AD13:AD16)=0,"",AVERAGE(AD8:AD16))</f>
        <v>28.732499999999998</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0.14999999999999858</v>
      </c>
      <c r="X24" s="120">
        <f>IF(COUNT(E8:E11,E13:E16)=0,"",E20-G20)</f>
        <v>6.4</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170</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0</v>
      </c>
      <c r="D9" s="170">
        <v>0</v>
      </c>
      <c r="E9" s="181">
        <v>-12.4</v>
      </c>
      <c r="F9" s="181">
        <v>-22.8</v>
      </c>
      <c r="G9" s="314">
        <v>-12.3</v>
      </c>
      <c r="H9" s="314">
        <v>-15.4</v>
      </c>
      <c r="I9" s="181"/>
      <c r="J9" s="181"/>
      <c r="K9" s="181"/>
      <c r="L9" s="174"/>
      <c r="M9" s="181"/>
      <c r="N9" s="174"/>
      <c r="O9" s="181"/>
      <c r="P9" s="174"/>
      <c r="Q9" s="181"/>
      <c r="R9" s="308"/>
      <c r="S9" s="170">
        <v>6</v>
      </c>
      <c r="T9" s="170">
        <v>310</v>
      </c>
      <c r="U9" s="170">
        <v>1234</v>
      </c>
      <c r="V9" s="322">
        <v>8</v>
      </c>
      <c r="W9" s="322">
        <v>310</v>
      </c>
      <c r="X9" s="322">
        <v>1644</v>
      </c>
      <c r="Y9" s="170">
        <v>8</v>
      </c>
      <c r="Z9" s="170">
        <v>80</v>
      </c>
      <c r="AA9" s="181"/>
      <c r="AB9" s="181"/>
      <c r="AC9" s="181"/>
      <c r="AD9" s="283">
        <v>28.6</v>
      </c>
      <c r="AE9" s="349">
        <v>964.8</v>
      </c>
      <c r="AF9" s="662" t="s">
        <v>256</v>
      </c>
      <c r="AG9" s="361">
        <v>969</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-13.4</v>
      </c>
      <c r="F11" s="182">
        <v>-16.7</v>
      </c>
      <c r="G11" s="314">
        <v>-9.6999999999999993</v>
      </c>
      <c r="H11" s="314">
        <v>-14.6</v>
      </c>
      <c r="I11" s="182"/>
      <c r="J11" s="182"/>
      <c r="K11" s="182"/>
      <c r="L11" s="175"/>
      <c r="M11" s="182"/>
      <c r="N11" s="175"/>
      <c r="O11" s="182"/>
      <c r="P11" s="175"/>
      <c r="Q11" s="182"/>
      <c r="R11" s="308"/>
      <c r="S11" s="171">
        <v>7</v>
      </c>
      <c r="T11" s="171">
        <v>150</v>
      </c>
      <c r="U11" s="171">
        <v>1902</v>
      </c>
      <c r="V11" s="322">
        <v>9</v>
      </c>
      <c r="W11" s="322">
        <v>190</v>
      </c>
      <c r="X11" s="322">
        <v>2113</v>
      </c>
      <c r="Y11" s="171">
        <v>8</v>
      </c>
      <c r="Z11" s="171">
        <v>33</v>
      </c>
      <c r="AA11" s="182"/>
      <c r="AB11" s="182"/>
      <c r="AC11" s="182"/>
      <c r="AD11" s="284">
        <v>28.59</v>
      </c>
      <c r="AE11" s="352">
        <v>964.5</v>
      </c>
      <c r="AF11" s="353" t="s">
        <v>314</v>
      </c>
      <c r="AG11" s="362">
        <v>968.8</v>
      </c>
      <c r="AH11" s="259"/>
    </row>
    <row r="12" spans="1:34" ht="12.75" customHeight="1" x14ac:dyDescent="0.2">
      <c r="A12" s="259"/>
      <c r="B12" s="344"/>
      <c r="C12" s="718" t="s">
        <v>74</v>
      </c>
      <c r="D12" s="719"/>
      <c r="E12" s="720"/>
      <c r="F12" s="345"/>
      <c r="G12" s="310">
        <f>IF(COUNT(G8:G11)=0,"",MAX(G8:G11))</f>
        <v>-9.6999999999999993</v>
      </c>
      <c r="H12" s="311">
        <f>IF(COUNT(H8:H11)=0,"",MIN(H8:H11))</f>
        <v>-15.4</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60</v>
      </c>
      <c r="D14" s="170">
        <v>8</v>
      </c>
      <c r="E14" s="181">
        <v>-7</v>
      </c>
      <c r="F14" s="181">
        <v>-10</v>
      </c>
      <c r="G14" s="314">
        <v>-6.7</v>
      </c>
      <c r="H14" s="314">
        <v>-13.5</v>
      </c>
      <c r="I14" s="181"/>
      <c r="J14" s="181"/>
      <c r="K14" s="181"/>
      <c r="L14" s="174"/>
      <c r="M14" s="181"/>
      <c r="N14" s="174"/>
      <c r="O14" s="181"/>
      <c r="P14" s="174"/>
      <c r="Q14" s="181"/>
      <c r="R14" s="308"/>
      <c r="S14" s="170">
        <v>10</v>
      </c>
      <c r="T14" s="170">
        <v>60</v>
      </c>
      <c r="U14" s="170">
        <v>533</v>
      </c>
      <c r="V14" s="322">
        <v>15</v>
      </c>
      <c r="W14" s="322">
        <v>60</v>
      </c>
      <c r="X14" s="322">
        <v>533</v>
      </c>
      <c r="Y14" s="170">
        <v>8</v>
      </c>
      <c r="Z14" s="170">
        <v>27</v>
      </c>
      <c r="AA14" s="181"/>
      <c r="AB14" s="181"/>
      <c r="AC14" s="181"/>
      <c r="AD14" s="283">
        <v>28.59</v>
      </c>
      <c r="AE14" s="349">
        <v>996.4</v>
      </c>
      <c r="AF14" s="351" t="s">
        <v>307</v>
      </c>
      <c r="AG14" s="361">
        <v>996.8</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140</v>
      </c>
      <c r="D16" s="171">
        <v>24</v>
      </c>
      <c r="E16" s="182">
        <v>-9</v>
      </c>
      <c r="F16" s="182">
        <v>-12.1</v>
      </c>
      <c r="G16" s="314">
        <v>-5.9</v>
      </c>
      <c r="H16" s="314">
        <v>-9</v>
      </c>
      <c r="I16" s="182"/>
      <c r="J16" s="182"/>
      <c r="K16" s="182"/>
      <c r="L16" s="175"/>
      <c r="M16" s="182"/>
      <c r="N16" s="175"/>
      <c r="O16" s="182"/>
      <c r="P16" s="175"/>
      <c r="Q16" s="182"/>
      <c r="R16" s="308"/>
      <c r="S16" s="171">
        <v>47</v>
      </c>
      <c r="T16" s="171">
        <v>160</v>
      </c>
      <c r="U16" s="171">
        <v>1059</v>
      </c>
      <c r="V16" s="322">
        <v>57</v>
      </c>
      <c r="W16" s="322">
        <v>170</v>
      </c>
      <c r="X16" s="322">
        <v>1058</v>
      </c>
      <c r="Y16" s="171">
        <v>8</v>
      </c>
      <c r="Z16" s="171">
        <v>55</v>
      </c>
      <c r="AA16" s="182"/>
      <c r="AB16" s="182"/>
      <c r="AC16" s="182"/>
      <c r="AD16" s="284">
        <v>28.64</v>
      </c>
      <c r="AE16" s="352">
        <v>996.6</v>
      </c>
      <c r="AF16" s="353" t="s">
        <v>280</v>
      </c>
      <c r="AG16" s="362">
        <v>997</v>
      </c>
      <c r="AH16" s="259"/>
    </row>
    <row r="17" spans="1:34" ht="12.75" customHeight="1" x14ac:dyDescent="0.2">
      <c r="A17" s="259"/>
      <c r="B17" s="344"/>
      <c r="C17" s="696" t="s">
        <v>74</v>
      </c>
      <c r="D17" s="697"/>
      <c r="E17" s="698"/>
      <c r="F17" s="342"/>
      <c r="G17" s="310">
        <f>IF(COUNT(G13:G16)=0,"",MAX(G13:G16))</f>
        <v>-5.9</v>
      </c>
      <c r="H17" s="312">
        <f>IF(COUNT(H13:H16)=0,"",MIN(H13:H16))</f>
        <v>-13.5</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IF(COUNT(C8:C11,C13:C16)=0,"",'Winds-Day'!AQ25)</f>
        <v>122.76047627461661</v>
      </c>
      <c r="D20" s="48">
        <f>IF(COUNT(D8:D11,D13:D16)=0,"",SUM(D8:D11,D13:D16)/COUNT(D8:D11,D13:D16))</f>
        <v>8</v>
      </c>
      <c r="E20" s="341">
        <f>IF((COUNT(G12,G17))=0,"",(MAX(G12,G17)))</f>
        <v>-5.9</v>
      </c>
      <c r="F20" s="313">
        <f>E20</f>
        <v>-5.9</v>
      </c>
      <c r="G20" s="305">
        <f>IF((COUNT(H12,H17))=0,"",(MIN(H12,H17)))</f>
        <v>-15.4</v>
      </c>
      <c r="H20" s="59">
        <f>IF((COUNT(E20:G20))=0,"",(AVERAGE(E20:G20)))</f>
        <v>-9.0666666666666682</v>
      </c>
      <c r="I20" s="62" t="s">
        <v>87</v>
      </c>
      <c r="J20" s="289">
        <f>SUM(I8:I9)</f>
        <v>0</v>
      </c>
      <c r="K20" s="290">
        <f>SUM(J8:J9)</f>
        <v>0</v>
      </c>
      <c r="L20" s="301">
        <f>SUM(K8:K9)</f>
        <v>0</v>
      </c>
      <c r="M20" s="186">
        <v>-30</v>
      </c>
      <c r="N20" s="185">
        <f>M20*9/5+32</f>
        <v>-22</v>
      </c>
      <c r="O20" s="299">
        <f>SUM(M8:M11,M13:M16)</f>
        <v>0</v>
      </c>
      <c r="P20" s="298">
        <f>SUM(O8:O11,O13:O16)</f>
        <v>0</v>
      </c>
      <c r="Q20" s="300">
        <f>SUM(Q8:Q11,Q13:Q16)</f>
        <v>0</v>
      </c>
      <c r="R20" s="359">
        <f>SUM(R8:R11,R13:R16)</f>
        <v>0</v>
      </c>
      <c r="S20" s="60">
        <f>IF(COUNT(T8:T11,T13:T16)=0,"",VLOOKUP(MAX(S8:S16),S8:U16,2,FALSE))</f>
        <v>160</v>
      </c>
      <c r="T20" s="45">
        <f>IF(COUNT(S8:S11,S13:S16)=0,"",MAX(S8:S11,S13:S16))</f>
        <v>47</v>
      </c>
      <c r="U20" s="48">
        <f>IF(COUNT(U8:U11,U13:U16)=0,"",VLOOKUP(MAX(S8:S16),S8:U16,3,FALSE))</f>
        <v>1059</v>
      </c>
      <c r="V20" s="67">
        <f>IF(COUNT(W8:W11,W13:W16)=0,"",VLOOKUP(MAX(V8:V16),V8:X16,2,FALSE))</f>
        <v>170</v>
      </c>
      <c r="W20" s="68">
        <f>IF(COUNT(V8:V11,V13:V16)=0,"",MAX(V8:V11,V13:V16))</f>
        <v>57</v>
      </c>
      <c r="X20" s="187">
        <f>IF(COUNT(X8:X11,X13:X16)=0,"",VLOOKUP(MAX(V8:V16),V8:X16,3,FALSE))</f>
        <v>1058</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27</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28.64</v>
      </c>
      <c r="T23" s="44">
        <f>IF(COUNT(AD8:AD11,AD13:AD16)=0,"",MIN(AD8:AD16))</f>
        <v>28.59</v>
      </c>
      <c r="U23" s="44">
        <f>IF(COUNT(AD8:AD11,AD13:AD16)=0,"",AVERAGE(AD8:AD16))</f>
        <v>28.605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5.0000000000000711E-2</v>
      </c>
      <c r="X24" s="120">
        <f>IF(COUNT(E8:E11,E13:E16)=0,"",E20-G20)</f>
        <v>9.5</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171</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120</v>
      </c>
      <c r="D9" s="170">
        <v>19</v>
      </c>
      <c r="E9" s="181">
        <v>-13.4</v>
      </c>
      <c r="F9" s="181">
        <v>-15.9</v>
      </c>
      <c r="G9" s="314">
        <v>-9.3000000000000007</v>
      </c>
      <c r="H9" s="314">
        <v>-14.9</v>
      </c>
      <c r="I9" s="181"/>
      <c r="J9" s="181"/>
      <c r="K9" s="181"/>
      <c r="L9" s="174"/>
      <c r="M9" s="181"/>
      <c r="N9" s="174"/>
      <c r="O9" s="181"/>
      <c r="P9" s="174"/>
      <c r="Q9" s="181"/>
      <c r="R9" s="308"/>
      <c r="S9" s="170">
        <v>49</v>
      </c>
      <c r="T9" s="170">
        <v>160</v>
      </c>
      <c r="U9" s="170">
        <v>1312</v>
      </c>
      <c r="V9" s="322">
        <v>61</v>
      </c>
      <c r="W9" s="322">
        <v>160</v>
      </c>
      <c r="X9" s="322">
        <v>1319</v>
      </c>
      <c r="Y9" s="170">
        <v>8</v>
      </c>
      <c r="Z9" s="170">
        <v>47</v>
      </c>
      <c r="AA9" s="181"/>
      <c r="AB9" s="181"/>
      <c r="AC9" s="181"/>
      <c r="AD9" s="283">
        <v>28.97</v>
      </c>
      <c r="AE9" s="349">
        <v>977.2</v>
      </c>
      <c r="AF9" s="662" t="s">
        <v>315</v>
      </c>
      <c r="AG9" s="361">
        <v>981.4</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120</v>
      </c>
      <c r="D11" s="171">
        <v>17</v>
      </c>
      <c r="E11" s="182">
        <v>-11.7</v>
      </c>
      <c r="F11" s="182">
        <v>-14</v>
      </c>
      <c r="G11" s="314">
        <v>-11.7</v>
      </c>
      <c r="H11" s="314">
        <v>-13.4</v>
      </c>
      <c r="I11" s="182"/>
      <c r="J11" s="182"/>
      <c r="K11" s="182"/>
      <c r="L11" s="175"/>
      <c r="M11" s="182"/>
      <c r="N11" s="175"/>
      <c r="O11" s="182"/>
      <c r="P11" s="175"/>
      <c r="Q11" s="182"/>
      <c r="R11" s="308"/>
      <c r="S11" s="171">
        <v>27</v>
      </c>
      <c r="T11" s="171">
        <v>120</v>
      </c>
      <c r="U11" s="171">
        <v>1912</v>
      </c>
      <c r="V11" s="322">
        <v>35</v>
      </c>
      <c r="W11" s="322">
        <v>120</v>
      </c>
      <c r="X11" s="322">
        <v>1929</v>
      </c>
      <c r="Y11" s="171">
        <v>8</v>
      </c>
      <c r="Z11" s="171">
        <v>20</v>
      </c>
      <c r="AA11" s="182"/>
      <c r="AB11" s="182"/>
      <c r="AC11" s="182"/>
      <c r="AD11" s="284">
        <v>28.96</v>
      </c>
      <c r="AE11" s="352">
        <v>976.6</v>
      </c>
      <c r="AF11" s="353" t="s">
        <v>244</v>
      </c>
      <c r="AG11" s="362">
        <v>981</v>
      </c>
      <c r="AH11" s="259"/>
    </row>
    <row r="12" spans="1:34" ht="12.75" customHeight="1" x14ac:dyDescent="0.2">
      <c r="A12" s="259"/>
      <c r="B12" s="344"/>
      <c r="C12" s="718" t="s">
        <v>74</v>
      </c>
      <c r="D12" s="719"/>
      <c r="E12" s="720"/>
      <c r="F12" s="345"/>
      <c r="G12" s="310">
        <f>IF(COUNT(G8:G11)=0,"",MAX(G8:G11))</f>
        <v>-9.3000000000000007</v>
      </c>
      <c r="H12" s="311">
        <f>IF(COUNT(H8:H11)=0,"",MIN(H8:H11))</f>
        <v>-14.9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100</v>
      </c>
      <c r="D14" s="170">
        <v>14</v>
      </c>
      <c r="E14" s="181">
        <v>-11.3</v>
      </c>
      <c r="F14" s="181">
        <v>-16.899999999999999</v>
      </c>
      <c r="G14" s="314">
        <v>-9.4</v>
      </c>
      <c r="H14" s="314">
        <v>-11.5</v>
      </c>
      <c r="I14" s="181"/>
      <c r="J14" s="181"/>
      <c r="K14" s="181"/>
      <c r="L14" s="174"/>
      <c r="M14" s="181"/>
      <c r="N14" s="174"/>
      <c r="O14" s="181"/>
      <c r="P14" s="174"/>
      <c r="Q14" s="181"/>
      <c r="R14" s="308"/>
      <c r="S14" s="170">
        <v>28</v>
      </c>
      <c r="T14" s="170">
        <v>140</v>
      </c>
      <c r="U14" s="170">
        <v>133</v>
      </c>
      <c r="V14" s="322">
        <v>34</v>
      </c>
      <c r="W14" s="322">
        <v>150</v>
      </c>
      <c r="X14" s="322">
        <v>213</v>
      </c>
      <c r="Y14" s="170">
        <v>8</v>
      </c>
      <c r="Z14" s="170">
        <v>95</v>
      </c>
      <c r="AA14" s="181"/>
      <c r="AB14" s="181"/>
      <c r="AC14" s="181"/>
      <c r="AD14" s="283">
        <v>28.9</v>
      </c>
      <c r="AE14" s="349">
        <v>997.4</v>
      </c>
      <c r="AF14" s="351" t="s">
        <v>283</v>
      </c>
      <c r="AG14" s="361">
        <v>997.9</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0</v>
      </c>
      <c r="D16" s="171">
        <v>0</v>
      </c>
      <c r="E16" s="182">
        <v>-14.1</v>
      </c>
      <c r="F16" s="182">
        <v>-21.7</v>
      </c>
      <c r="G16" s="314">
        <v>-10.5</v>
      </c>
      <c r="H16" s="314">
        <v>-14.1</v>
      </c>
      <c r="I16" s="182"/>
      <c r="J16" s="182"/>
      <c r="K16" s="182"/>
      <c r="L16" s="175"/>
      <c r="M16" s="182"/>
      <c r="N16" s="175"/>
      <c r="O16" s="182"/>
      <c r="P16" s="175"/>
      <c r="Q16" s="182"/>
      <c r="R16" s="308"/>
      <c r="S16" s="171">
        <v>14</v>
      </c>
      <c r="T16" s="171">
        <v>110</v>
      </c>
      <c r="U16" s="171">
        <v>601</v>
      </c>
      <c r="V16" s="322">
        <v>21</v>
      </c>
      <c r="W16" s="322">
        <v>110</v>
      </c>
      <c r="X16" s="322">
        <v>602</v>
      </c>
      <c r="Y16" s="171">
        <v>3</v>
      </c>
      <c r="Z16" s="171"/>
      <c r="AA16" s="182"/>
      <c r="AB16" s="182"/>
      <c r="AC16" s="182"/>
      <c r="AD16" s="284">
        <v>28.85</v>
      </c>
      <c r="AE16" s="352">
        <v>972.95</v>
      </c>
      <c r="AF16" s="353" t="s">
        <v>287</v>
      </c>
      <c r="AG16" s="362">
        <v>977.4</v>
      </c>
      <c r="AH16" s="259"/>
    </row>
    <row r="17" spans="1:34" ht="12.75" customHeight="1" x14ac:dyDescent="0.2">
      <c r="A17" s="259"/>
      <c r="B17" s="344"/>
      <c r="C17" s="696" t="s">
        <v>74</v>
      </c>
      <c r="D17" s="697"/>
      <c r="E17" s="698"/>
      <c r="F17" s="342"/>
      <c r="G17" s="310">
        <f>IF(COUNT(G13:G16)=0,"",MAX(G13:G16))</f>
        <v>-9.4</v>
      </c>
      <c r="H17" s="312">
        <f>IF(COUNT(H13:H16)=0,"",MIN(H13:H16))</f>
        <v>-14.1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IF(COUNT(C8:C11,C13:C16)=0,"",'Winds-Day'!AS25)</f>
        <v>114.43634147859105</v>
      </c>
      <c r="D20" s="48">
        <f>IF(COUNT(D8:D11,D13:D16)=0,"",SUM(D8:D11,D13:D16)/COUNT(D8:D11,D13:D16))</f>
        <v>12.5</v>
      </c>
      <c r="E20" s="341">
        <f>IF((COUNT(G12,G17))=0,"",(MAX(G12,G17)))</f>
        <v>-9.3000000000000007</v>
      </c>
      <c r="F20" s="313">
        <f>E20</f>
        <v>-9.3000000000000007</v>
      </c>
      <c r="G20" s="305">
        <f>IF((COUNT(H12,H17))=0,"",(MIN(H12,H17)))</f>
        <v>-14.9</v>
      </c>
      <c r="H20" s="59">
        <f>IF((COUNT(E20:G20))=0,"",(AVERAGE(E20:G20)))</f>
        <v>-11.166666666666666</v>
      </c>
      <c r="I20" s="62" t="s">
        <v>87</v>
      </c>
      <c r="J20" s="289">
        <f>SUM(I8:I9)</f>
        <v>0</v>
      </c>
      <c r="K20" s="290">
        <f>SUM(J8:J9)</f>
        <v>0</v>
      </c>
      <c r="L20" s="301">
        <f>SUM(K8:K9)</f>
        <v>0</v>
      </c>
      <c r="M20" s="186">
        <v>-30</v>
      </c>
      <c r="N20" s="185">
        <f>M20*9/5+32</f>
        <v>-22</v>
      </c>
      <c r="O20" s="299">
        <f>SUM(M8:M11,M13:M16)</f>
        <v>0</v>
      </c>
      <c r="P20" s="298">
        <f>SUM(O8:O11,O13:O16)</f>
        <v>0</v>
      </c>
      <c r="Q20" s="300">
        <f>SUM(Q8:Q11,Q13:Q16)</f>
        <v>0</v>
      </c>
      <c r="R20" s="359">
        <f>SUM(R8:R11,R13:R16)</f>
        <v>0</v>
      </c>
      <c r="S20" s="60">
        <f>IF(COUNT(T8:T11,T13:T16)=0,"",VLOOKUP(MAX(S8:S16),S8:U16,2,FALSE))</f>
        <v>160</v>
      </c>
      <c r="T20" s="45">
        <f>IF(COUNT(S8:S11,S13:S16)=0,"",MAX(S8:S11,S13:S16))</f>
        <v>49</v>
      </c>
      <c r="U20" s="48">
        <f>IF(COUNT(U8:U11,U13:U16)=0,"",VLOOKUP(MAX(S8:S16),S8:U16,3,FALSE))</f>
        <v>1312</v>
      </c>
      <c r="V20" s="67">
        <f>IF(COUNT(W8:W11,W13:W16)=0,"",VLOOKUP(MAX(V8:V16),V8:X16,2,FALSE))</f>
        <v>160</v>
      </c>
      <c r="W20" s="68">
        <f>IF(COUNT(V8:V11,V13:V16)=0,"",MAX(V8:V11,V13:V16))</f>
        <v>61</v>
      </c>
      <c r="X20" s="187">
        <f>IF(COUNT(X8:X11,X13:X16)=0,"",VLOOKUP(MAX(V8:V16),V8:X16,3,FALSE))</f>
        <v>1319</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6.75</v>
      </c>
      <c r="Z21" s="45">
        <f>IF(COUNT(Z8:Z11,Z13:Z16)=0,"",MIN(Z8:Z16))</f>
        <v>20</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28.97</v>
      </c>
      <c r="T23" s="44">
        <f>IF(COUNT(AD8:AD11,AD13:AD16)=0,"",MIN(AD8:AD16))</f>
        <v>28.85</v>
      </c>
      <c r="U23" s="44">
        <f>IF(COUNT(AD8:AD11,AD13:AD16)=0,"",AVERAGE(AD8:AD16))</f>
        <v>28.92</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0.11999999999999744</v>
      </c>
      <c r="X24" s="120">
        <f>IF(COUNT(E8:E11,E13:E16)=0,"",E20-G20)</f>
        <v>5.6</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753"/>
  <sheetViews>
    <sheetView showGridLines="0" showRowColHeaders="0" zoomScaleNormal="100" workbookViewId="0">
      <selection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172</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c r="D9" s="170">
        <v>3</v>
      </c>
      <c r="E9" s="181">
        <v>-12.4</v>
      </c>
      <c r="F9" s="181">
        <v>-15.3</v>
      </c>
      <c r="G9" s="314">
        <v>-12.4</v>
      </c>
      <c r="H9" s="314">
        <v>-15.3</v>
      </c>
      <c r="I9" s="181"/>
      <c r="J9" s="181"/>
      <c r="K9" s="181"/>
      <c r="L9" s="174"/>
      <c r="M9" s="181"/>
      <c r="N9" s="174"/>
      <c r="O9" s="181"/>
      <c r="P9" s="174"/>
      <c r="Q9" s="181"/>
      <c r="R9" s="308"/>
      <c r="S9" s="170">
        <v>9</v>
      </c>
      <c r="T9" s="170">
        <v>80</v>
      </c>
      <c r="U9" s="170">
        <v>2001</v>
      </c>
      <c r="V9" s="322">
        <v>9</v>
      </c>
      <c r="W9" s="322">
        <v>80</v>
      </c>
      <c r="X9" s="322">
        <v>2001</v>
      </c>
      <c r="Y9" s="170"/>
      <c r="Z9" s="170"/>
      <c r="AA9" s="181"/>
      <c r="AB9" s="181"/>
      <c r="AC9" s="181"/>
      <c r="AD9" s="283">
        <v>28.81</v>
      </c>
      <c r="AE9" s="349">
        <v>972</v>
      </c>
      <c r="AF9" s="662" t="s">
        <v>317</v>
      </c>
      <c r="AG9" s="361">
        <v>976.3</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20</v>
      </c>
      <c r="D11" s="171">
        <v>13</v>
      </c>
      <c r="E11" s="182">
        <v>-14.5</v>
      </c>
      <c r="F11" s="182">
        <v>-21.8</v>
      </c>
      <c r="G11" s="314">
        <v>-12.4</v>
      </c>
      <c r="H11" s="314">
        <v>-18.3</v>
      </c>
      <c r="I11" s="182"/>
      <c r="J11" s="182"/>
      <c r="K11" s="182"/>
      <c r="L11" s="175"/>
      <c r="M11" s="182"/>
      <c r="N11" s="175"/>
      <c r="O11" s="182"/>
      <c r="P11" s="175"/>
      <c r="Q11" s="182"/>
      <c r="R11" s="308"/>
      <c r="S11" s="171">
        <v>18</v>
      </c>
      <c r="T11" s="171">
        <v>80</v>
      </c>
      <c r="U11" s="171">
        <v>2207</v>
      </c>
      <c r="V11" s="322">
        <v>23</v>
      </c>
      <c r="W11" s="322">
        <v>80</v>
      </c>
      <c r="X11" s="322">
        <v>2210</v>
      </c>
      <c r="Y11" s="171">
        <v>4</v>
      </c>
      <c r="Z11" s="171"/>
      <c r="AA11" s="182"/>
      <c r="AB11" s="182"/>
      <c r="AC11" s="182"/>
      <c r="AD11" s="284">
        <v>28.84</v>
      </c>
      <c r="AE11" s="352">
        <v>973.1</v>
      </c>
      <c r="AF11" s="353" t="s">
        <v>255</v>
      </c>
      <c r="AG11" s="362">
        <v>977.3</v>
      </c>
      <c r="AH11" s="259"/>
    </row>
    <row r="12" spans="1:34" ht="12.75" customHeight="1" x14ac:dyDescent="0.2">
      <c r="A12" s="259"/>
      <c r="B12" s="344"/>
      <c r="C12" s="718" t="s">
        <v>74</v>
      </c>
      <c r="D12" s="719"/>
      <c r="E12" s="720"/>
      <c r="F12" s="345"/>
      <c r="G12" s="310">
        <f>IF(COUNT(G8:G11)=0,"",MAX(G8:G11))</f>
        <v>-12.4</v>
      </c>
      <c r="H12" s="311">
        <f>IF(COUNT(H8:H11)=0,"",MIN(H8:H11))</f>
        <v>-18.3</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30</v>
      </c>
      <c r="D14" s="170">
        <v>11</v>
      </c>
      <c r="E14" s="181">
        <v>-12.2</v>
      </c>
      <c r="F14" s="181">
        <v>-23.7</v>
      </c>
      <c r="G14" s="314">
        <v>-11.8</v>
      </c>
      <c r="H14" s="314">
        <v>-15.6</v>
      </c>
      <c r="I14" s="181"/>
      <c r="J14" s="181"/>
      <c r="K14" s="181"/>
      <c r="L14" s="174"/>
      <c r="M14" s="181"/>
      <c r="N14" s="174"/>
      <c r="O14" s="181"/>
      <c r="P14" s="174"/>
      <c r="Q14" s="181"/>
      <c r="R14" s="308"/>
      <c r="S14" s="170">
        <v>15</v>
      </c>
      <c r="T14" s="170">
        <v>10</v>
      </c>
      <c r="U14" s="170">
        <v>5</v>
      </c>
      <c r="V14" s="322">
        <v>20</v>
      </c>
      <c r="W14" s="322">
        <v>20</v>
      </c>
      <c r="X14" s="322">
        <v>25</v>
      </c>
      <c r="Y14" s="170"/>
      <c r="Z14" s="170"/>
      <c r="AA14" s="181"/>
      <c r="AB14" s="181"/>
      <c r="AC14" s="181"/>
      <c r="AD14" s="283">
        <v>28.87</v>
      </c>
      <c r="AE14" s="349">
        <v>973.9</v>
      </c>
      <c r="AF14" s="351" t="s">
        <v>318</v>
      </c>
      <c r="AG14" s="361">
        <v>978.1</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20</v>
      </c>
      <c r="D16" s="171">
        <v>7</v>
      </c>
      <c r="E16" s="182">
        <v>-13.2</v>
      </c>
      <c r="F16" s="182">
        <v>-25.5</v>
      </c>
      <c r="G16" s="314">
        <v>-11.8</v>
      </c>
      <c r="H16" s="314">
        <v>-15.9</v>
      </c>
      <c r="I16" s="182"/>
      <c r="J16" s="182"/>
      <c r="K16" s="182"/>
      <c r="L16" s="175"/>
      <c r="M16" s="182"/>
      <c r="N16" s="175"/>
      <c r="O16" s="182"/>
      <c r="P16" s="175"/>
      <c r="Q16" s="182"/>
      <c r="R16" s="308"/>
      <c r="S16" s="171">
        <v>18</v>
      </c>
      <c r="T16" s="171">
        <v>20</v>
      </c>
      <c r="U16" s="171">
        <v>852</v>
      </c>
      <c r="V16" s="322">
        <v>23</v>
      </c>
      <c r="W16" s="322">
        <v>30</v>
      </c>
      <c r="X16" s="322">
        <v>811</v>
      </c>
      <c r="Y16" s="171">
        <v>1</v>
      </c>
      <c r="Z16" s="171"/>
      <c r="AA16" s="182"/>
      <c r="AB16" s="182"/>
      <c r="AC16" s="182"/>
      <c r="AD16" s="284">
        <v>28.89</v>
      </c>
      <c r="AE16" s="352">
        <v>974.4</v>
      </c>
      <c r="AF16" s="353" t="s">
        <v>316</v>
      </c>
      <c r="AG16" s="362">
        <v>978.8</v>
      </c>
      <c r="AH16" s="259"/>
    </row>
    <row r="17" spans="1:34" ht="12.75" customHeight="1" x14ac:dyDescent="0.2">
      <c r="A17" s="259"/>
      <c r="B17" s="344"/>
      <c r="C17" s="696" t="s">
        <v>74</v>
      </c>
      <c r="D17" s="697"/>
      <c r="E17" s="698"/>
      <c r="F17" s="342"/>
      <c r="G17" s="310">
        <f>IF(COUNT(G13:G16)=0,"",MAX(G13:G16))</f>
        <v>-11.8</v>
      </c>
      <c r="H17" s="312">
        <f>IF(COUNT(H13:H16)=0,"",MIN(H13:H16))</f>
        <v>-15.9</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IF(COUNT(C8:C11,C13:C16)=0,"",'Winds-Day'!AU25)</f>
        <v>23.54500379547158</v>
      </c>
      <c r="D20" s="48">
        <f>IF(COUNT(D8:D11,D13:D16)=0,"",SUM(D8:D11,D13:D16)/COUNT(D8:D11,D13:D16))</f>
        <v>8.5</v>
      </c>
      <c r="E20" s="341">
        <f>IF((COUNT(G12,G17))=0,"",(MAX(G12,G17)))</f>
        <v>-11.8</v>
      </c>
      <c r="F20" s="313">
        <f>E20</f>
        <v>-11.8</v>
      </c>
      <c r="G20" s="305">
        <f>IF((COUNT(H12,H17))=0,"",(MIN(H12,H17)))</f>
        <v>-18.3</v>
      </c>
      <c r="H20" s="59">
        <f>IF((COUNT(E20:G20))=0,"",(AVERAGE(E20:G20)))</f>
        <v>-13.966666666666669</v>
      </c>
      <c r="I20" s="62" t="s">
        <v>87</v>
      </c>
      <c r="J20" s="289">
        <f>SUM(I8:I9)</f>
        <v>0</v>
      </c>
      <c r="K20" s="290">
        <f>SUM(J8:J9)</f>
        <v>0</v>
      </c>
      <c r="L20" s="301">
        <f>SUM(K8:K9)</f>
        <v>0</v>
      </c>
      <c r="M20" s="186">
        <v>-31</v>
      </c>
      <c r="N20" s="185">
        <f>M20*9/5+32</f>
        <v>-23.799999999999997</v>
      </c>
      <c r="O20" s="299">
        <f>SUM(M8:M11,M13:M16)</f>
        <v>0</v>
      </c>
      <c r="P20" s="298">
        <f>SUM(O8:O11,O13:O16)</f>
        <v>0</v>
      </c>
      <c r="Q20" s="300">
        <f>SUM(Q8:Q11,Q13:Q16)</f>
        <v>0</v>
      </c>
      <c r="R20" s="359">
        <f>SUM(R8:R11,R13:R16)</f>
        <v>0</v>
      </c>
      <c r="S20" s="60">
        <f>IF(COUNT(T8:T11,T13:T16)=0,"",VLOOKUP(MAX(S8:S16),S8:U16,2,FALSE))</f>
        <v>80</v>
      </c>
      <c r="T20" s="45">
        <f>IF(COUNT(S8:S11,S13:S16)=0,"",MAX(S8:S11,S13:S16))</f>
        <v>18</v>
      </c>
      <c r="U20" s="48">
        <f>IF(COUNT(U8:U11,U13:U16)=0,"",VLOOKUP(MAX(S8:S16),S8:U16,3,FALSE))</f>
        <v>2207</v>
      </c>
      <c r="V20" s="67">
        <f>IF(COUNT(W8:W11,W13:W16)=0,"",VLOOKUP(MAX(V8:V16),V8:X16,2,FALSE))</f>
        <v>80</v>
      </c>
      <c r="W20" s="68">
        <f>IF(COUNT(V8:V11,V13:V16)=0,"",MAX(V8:V11,V13:V16))</f>
        <v>23</v>
      </c>
      <c r="X20" s="187">
        <f>IF(COUNT(X8:X11,X13:X16)=0,"",VLOOKUP(MAX(V8:V16),V8:X16,3,FALSE))</f>
        <v>2210</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2.5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28.89</v>
      </c>
      <c r="T23" s="44">
        <f>IF(COUNT(AD8:AD11,AD13:AD16)=0,"",MIN(AD8:AD16))</f>
        <v>28.81</v>
      </c>
      <c r="U23" s="44">
        <f>IF(COUNT(AD8:AD11,AD13:AD16)=0,"",AVERAGE(AD8:AD16))</f>
        <v>28.852499999999999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8.0000000000001847E-2</v>
      </c>
      <c r="X24" s="120">
        <f>IF(COUNT(E8:E11,E13:E16)=0,"",E20-G20)</f>
        <v>6.5</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29"/>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173</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0</v>
      </c>
      <c r="D9" s="170">
        <v>0</v>
      </c>
      <c r="E9" s="181">
        <v>-21.6</v>
      </c>
      <c r="F9" s="181">
        <v>-27.1</v>
      </c>
      <c r="G9" s="314">
        <v>-13.4</v>
      </c>
      <c r="H9" s="314">
        <v>-22.7</v>
      </c>
      <c r="I9" s="181"/>
      <c r="J9" s="181"/>
      <c r="K9" s="181"/>
      <c r="L9" s="174"/>
      <c r="M9" s="181"/>
      <c r="N9" s="174"/>
      <c r="O9" s="181"/>
      <c r="P9" s="174"/>
      <c r="Q9" s="181"/>
      <c r="R9" s="308"/>
      <c r="S9" s="170">
        <v>11</v>
      </c>
      <c r="T9" s="170">
        <v>20</v>
      </c>
      <c r="U9" s="170">
        <v>1201</v>
      </c>
      <c r="V9" s="322"/>
      <c r="W9" s="322"/>
      <c r="X9" s="322"/>
      <c r="Y9" s="170"/>
      <c r="Z9" s="170"/>
      <c r="AA9" s="181"/>
      <c r="AB9" s="181"/>
      <c r="AC9" s="181"/>
      <c r="AD9" s="283">
        <v>28.91</v>
      </c>
      <c r="AE9" s="349">
        <v>975.1</v>
      </c>
      <c r="AF9" s="662" t="s">
        <v>319</v>
      </c>
      <c r="AG9" s="361">
        <v>979.5</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-17.2</v>
      </c>
      <c r="F11" s="182">
        <v>-25.7</v>
      </c>
      <c r="G11" s="314">
        <v>-14</v>
      </c>
      <c r="H11" s="314">
        <v>-25.7</v>
      </c>
      <c r="I11" s="182"/>
      <c r="J11" s="182"/>
      <c r="K11" s="182"/>
      <c r="L11" s="175"/>
      <c r="M11" s="182"/>
      <c r="N11" s="175"/>
      <c r="O11" s="182"/>
      <c r="P11" s="175"/>
      <c r="Q11" s="182"/>
      <c r="R11" s="308"/>
      <c r="S11" s="171">
        <v>10</v>
      </c>
      <c r="T11" s="171">
        <v>70</v>
      </c>
      <c r="U11" s="171">
        <v>2137</v>
      </c>
      <c r="V11" s="322"/>
      <c r="W11" s="322"/>
      <c r="X11" s="322"/>
      <c r="Y11" s="171"/>
      <c r="Z11" s="171"/>
      <c r="AA11" s="182"/>
      <c r="AB11" s="182"/>
      <c r="AC11" s="182"/>
      <c r="AD11" s="284">
        <v>28.93</v>
      </c>
      <c r="AE11" s="352">
        <v>975.9</v>
      </c>
      <c r="AF11" s="353" t="s">
        <v>310</v>
      </c>
      <c r="AG11" s="362">
        <v>980.1</v>
      </c>
      <c r="AH11" s="259"/>
    </row>
    <row r="12" spans="1:34" ht="12.75" customHeight="1" x14ac:dyDescent="0.2">
      <c r="A12" s="259"/>
      <c r="B12" s="344"/>
      <c r="C12" s="718" t="s">
        <v>74</v>
      </c>
      <c r="D12" s="719"/>
      <c r="E12" s="720"/>
      <c r="F12" s="345"/>
      <c r="G12" s="310">
        <f>IF(COUNT(G8:G11)=0,"",MAX(G8:G11))</f>
        <v>-13.4</v>
      </c>
      <c r="H12" s="311">
        <f>IF(COUNT(H8:H11)=0,"",MIN(H8:H11))</f>
        <v>-25.7</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0</v>
      </c>
      <c r="D14" s="170">
        <v>0</v>
      </c>
      <c r="E14" s="181">
        <v>-16.2</v>
      </c>
      <c r="F14" s="181">
        <v>-25.8</v>
      </c>
      <c r="G14" s="314">
        <v>-13.4</v>
      </c>
      <c r="H14" s="314">
        <v>-25.8</v>
      </c>
      <c r="I14" s="181"/>
      <c r="J14" s="181"/>
      <c r="K14" s="181"/>
      <c r="L14" s="174"/>
      <c r="M14" s="181"/>
      <c r="N14" s="174"/>
      <c r="O14" s="181"/>
      <c r="P14" s="174"/>
      <c r="Q14" s="181"/>
      <c r="R14" s="308"/>
      <c r="S14" s="170">
        <v>7</v>
      </c>
      <c r="T14" s="170">
        <v>70</v>
      </c>
      <c r="U14" s="170">
        <v>408</v>
      </c>
      <c r="V14" s="322"/>
      <c r="W14" s="322"/>
      <c r="X14" s="322"/>
      <c r="Y14" s="170"/>
      <c r="Z14" s="170"/>
      <c r="AA14" s="181"/>
      <c r="AB14" s="181"/>
      <c r="AC14" s="181"/>
      <c r="AD14" s="283">
        <v>28.94</v>
      </c>
      <c r="AE14" s="349">
        <v>976.3</v>
      </c>
      <c r="AF14" s="351" t="s">
        <v>251</v>
      </c>
      <c r="AG14" s="361">
        <v>980.6</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80</v>
      </c>
      <c r="D16" s="171">
        <v>9</v>
      </c>
      <c r="E16" s="182">
        <v>-17.7</v>
      </c>
      <c r="F16" s="182">
        <v>-28.1</v>
      </c>
      <c r="G16" s="314">
        <v>-15.4</v>
      </c>
      <c r="H16" s="314">
        <v>-19.3</v>
      </c>
      <c r="I16" s="182"/>
      <c r="J16" s="182"/>
      <c r="K16" s="182"/>
      <c r="L16" s="175"/>
      <c r="M16" s="182"/>
      <c r="N16" s="175"/>
      <c r="O16" s="182"/>
      <c r="P16" s="175"/>
      <c r="Q16" s="182"/>
      <c r="R16" s="308"/>
      <c r="S16" s="171">
        <v>16</v>
      </c>
      <c r="T16" s="171">
        <v>80</v>
      </c>
      <c r="U16" s="171">
        <v>829</v>
      </c>
      <c r="V16" s="322">
        <v>20</v>
      </c>
      <c r="W16" s="322">
        <v>110</v>
      </c>
      <c r="X16" s="322">
        <v>1159</v>
      </c>
      <c r="Y16" s="171"/>
      <c r="Z16" s="171"/>
      <c r="AA16" s="182"/>
      <c r="AB16" s="182"/>
      <c r="AC16" s="182"/>
      <c r="AD16" s="284">
        <v>28.97</v>
      </c>
      <c r="AE16" s="352">
        <v>977.4</v>
      </c>
      <c r="AF16" s="353" t="s">
        <v>303</v>
      </c>
      <c r="AG16" s="362">
        <v>977.4</v>
      </c>
      <c r="AH16" s="259"/>
    </row>
    <row r="17" spans="1:34" ht="12.75" customHeight="1" x14ac:dyDescent="0.2">
      <c r="A17" s="259"/>
      <c r="B17" s="344"/>
      <c r="C17" s="696" t="s">
        <v>74</v>
      </c>
      <c r="D17" s="697"/>
      <c r="E17" s="698"/>
      <c r="F17" s="342"/>
      <c r="G17" s="310">
        <f>IF(COUNT(G13:G16)=0,"",MAX(G13:G16))</f>
        <v>-13.4</v>
      </c>
      <c r="H17" s="312">
        <f>IF(COUNT(H13:H16)=0,"",MIN(H13:H16))</f>
        <v>-25.8</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IF(COUNT(C8:C11,C13:C16)=0,"",'Winds-Day'!AW25)</f>
        <v>80</v>
      </c>
      <c r="D20" s="48">
        <f>IF(COUNT(D8:D11,D13:D16)=0,"",SUM(D8:D11,D13:D16)/COUNT(D8:D11,D13:D16))</f>
        <v>2.25</v>
      </c>
      <c r="E20" s="341">
        <f>IF((COUNT(G12,G17))=0,"",(MAX(G12,G17)))</f>
        <v>-13.4</v>
      </c>
      <c r="F20" s="313">
        <f>E20</f>
        <v>-13.4</v>
      </c>
      <c r="G20" s="305">
        <f>IF((COUNT(H12,H17))=0,"",(MIN(H12,H17)))</f>
        <v>-25.8</v>
      </c>
      <c r="H20" s="59">
        <f>IF((COUNT(E20:G20))=0,"",(AVERAGE(E20:G20)))</f>
        <v>-17.533333333333335</v>
      </c>
      <c r="I20" s="62" t="s">
        <v>87</v>
      </c>
      <c r="J20" s="289">
        <f>SUM(I8:I9)</f>
        <v>0</v>
      </c>
      <c r="K20" s="290">
        <f>SUM(J8:J9)</f>
        <v>0</v>
      </c>
      <c r="L20" s="301">
        <f>SUM(K8:K9)</f>
        <v>0</v>
      </c>
      <c r="M20" s="186">
        <v>-30</v>
      </c>
      <c r="N20" s="185">
        <f>M20*9/5+32</f>
        <v>-22</v>
      </c>
      <c r="O20" s="299">
        <f>SUM(M8:M11,M13:M16)</f>
        <v>0</v>
      </c>
      <c r="P20" s="298">
        <f>SUM(O8:O11,O13:O16)</f>
        <v>0</v>
      </c>
      <c r="Q20" s="300">
        <f>SUM(Q8:Q11,Q13:Q16)</f>
        <v>0</v>
      </c>
      <c r="R20" s="359">
        <f>SUM(R8:R11,R13:R16)</f>
        <v>0</v>
      </c>
      <c r="S20" s="60">
        <f>IF(COUNT(T8:T11,T13:T16)=0,"",VLOOKUP(MAX(S8:S16),S8:U16,2,FALSE))</f>
        <v>80</v>
      </c>
      <c r="T20" s="45">
        <f>IF(COUNT(S8:S11,S13:S16)=0,"",MAX(S8:S11,S13:S16))</f>
        <v>16</v>
      </c>
      <c r="U20" s="48">
        <f>IF(COUNT(U8:U11,U13:U16)=0,"",VLOOKUP(MAX(S8:S16),S8:U16,3,FALSE))</f>
        <v>829</v>
      </c>
      <c r="V20" s="67">
        <f>IF(COUNT(W8:W11,W13:W16)=0,"",VLOOKUP(MAX(V8:V16),V8:X16,2,FALSE))</f>
        <v>110</v>
      </c>
      <c r="W20" s="68">
        <f>IF(COUNT(V8:V11,V13:V16)=0,"",MAX(V8:V11,V13:V16))</f>
        <v>20</v>
      </c>
      <c r="X20" s="187">
        <f>IF(COUNT(X8:X11,X13:X16)=0,"",VLOOKUP(MAX(V8:V16),V8:X16,3,FALSE))</f>
        <v>1159</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t="str">
        <f>IF(COUNT(Y8:Y11,Y13:Y16)=0,"",AVERAGE(Y8:Y16))</f>
        <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28.97</v>
      </c>
      <c r="T23" s="44">
        <f>IF(COUNT(AD8:AD11,AD13:AD16)=0,"",MIN(AD8:AD16))</f>
        <v>28.91</v>
      </c>
      <c r="U23" s="44">
        <f>IF(COUNT(AD8:AD11,AD13:AD16)=0,"",AVERAGE(AD8:AD16))</f>
        <v>28.9375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5.9999999999998721E-2</v>
      </c>
      <c r="X24" s="120">
        <f>IF(COUNT(E8:E11,E13:E16)=0,"",E20-G20)</f>
        <v>12.4</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5536"/>
  <sheetViews>
    <sheetView showGridLines="0" showRowColHeaders="0" zoomScaleNormal="100" workbookViewId="0">
      <pane ySplit="7" topLeftCell="A8" activePane="bottomLeft" state="frozen"/>
      <selection activeCell="AF28" sqref="AF28"/>
      <selection pane="bottomLeft" activeCell="I16" sqref="I16"/>
    </sheetView>
  </sheetViews>
  <sheetFormatPr defaultColWidth="0" defaultRowHeight="12.75"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174</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54"/>
      <c r="AG8" s="360"/>
      <c r="AH8" s="259"/>
    </row>
    <row r="9" spans="1:34" ht="12.75" customHeight="1" x14ac:dyDescent="0.2">
      <c r="A9" s="259"/>
      <c r="B9" s="50" t="s">
        <v>18</v>
      </c>
      <c r="C9" s="178">
        <v>90</v>
      </c>
      <c r="D9" s="170">
        <v>11</v>
      </c>
      <c r="E9" s="181">
        <v>-18.7</v>
      </c>
      <c r="F9" s="181">
        <v>-29.5</v>
      </c>
      <c r="G9" s="314">
        <v>-17.2</v>
      </c>
      <c r="H9" s="314">
        <v>-20.9</v>
      </c>
      <c r="I9" s="181"/>
      <c r="J9" s="181"/>
      <c r="K9" s="181"/>
      <c r="L9" s="174"/>
      <c r="M9" s="181"/>
      <c r="N9" s="174"/>
      <c r="O9" s="181"/>
      <c r="P9" s="174"/>
      <c r="Q9" s="181"/>
      <c r="R9" s="308"/>
      <c r="S9" s="170">
        <v>17</v>
      </c>
      <c r="T9" s="170">
        <v>40</v>
      </c>
      <c r="U9" s="170">
        <v>1315</v>
      </c>
      <c r="V9" s="322">
        <v>21</v>
      </c>
      <c r="W9" s="322">
        <v>100</v>
      </c>
      <c r="X9" s="322">
        <v>1207</v>
      </c>
      <c r="Y9" s="170"/>
      <c r="Z9" s="170"/>
      <c r="AA9" s="181"/>
      <c r="AB9" s="181"/>
      <c r="AC9" s="181"/>
      <c r="AD9" s="283">
        <v>28.94</v>
      </c>
      <c r="AE9" s="349">
        <v>976.3</v>
      </c>
      <c r="AF9" s="662" t="s">
        <v>253</v>
      </c>
      <c r="AG9" s="361">
        <v>980.6</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-15.9</v>
      </c>
      <c r="F11" s="182">
        <v>-27.7</v>
      </c>
      <c r="G11" s="314">
        <v>-15.9</v>
      </c>
      <c r="H11" s="314">
        <v>-21.4</v>
      </c>
      <c r="I11" s="182"/>
      <c r="J11" s="182"/>
      <c r="K11" s="182"/>
      <c r="L11" s="175"/>
      <c r="M11" s="182"/>
      <c r="N11" s="175"/>
      <c r="O11" s="182"/>
      <c r="P11" s="175"/>
      <c r="Q11" s="182"/>
      <c r="R11" s="308"/>
      <c r="S11" s="171">
        <v>14</v>
      </c>
      <c r="T11" s="171">
        <v>70</v>
      </c>
      <c r="U11" s="171">
        <v>1824</v>
      </c>
      <c r="V11" s="322">
        <v>18</v>
      </c>
      <c r="W11" s="322">
        <v>90</v>
      </c>
      <c r="X11" s="322">
        <v>1801</v>
      </c>
      <c r="Y11" s="171"/>
      <c r="Z11" s="171"/>
      <c r="AA11" s="182"/>
      <c r="AB11" s="182"/>
      <c r="AC11" s="182"/>
      <c r="AD11" s="284">
        <v>28.89</v>
      </c>
      <c r="AE11" s="352">
        <v>979.1</v>
      </c>
      <c r="AF11" s="353" t="s">
        <v>242</v>
      </c>
      <c r="AG11" s="362">
        <v>974.6</v>
      </c>
      <c r="AH11" s="259"/>
    </row>
    <row r="12" spans="1:34" ht="12.75" customHeight="1" x14ac:dyDescent="0.2">
      <c r="A12" s="259"/>
      <c r="B12" s="344"/>
      <c r="C12" s="718" t="s">
        <v>74</v>
      </c>
      <c r="D12" s="719"/>
      <c r="E12" s="720"/>
      <c r="F12" s="345"/>
      <c r="G12" s="310">
        <f>IF(COUNT(G8:G11)=0,"",MAX(G8:G11))</f>
        <v>-15.9</v>
      </c>
      <c r="H12" s="311">
        <f>IF(COUNT(H8:H11)=0,"",MIN(H8:H11))</f>
        <v>-21.4</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90</v>
      </c>
      <c r="D14" s="170">
        <v>10</v>
      </c>
      <c r="E14" s="181">
        <v>-14.2</v>
      </c>
      <c r="F14" s="181">
        <v>-19.100000000000001</v>
      </c>
      <c r="G14" s="314">
        <v>-13.1</v>
      </c>
      <c r="H14" s="314">
        <v>-16</v>
      </c>
      <c r="I14" s="181"/>
      <c r="J14" s="181"/>
      <c r="K14" s="181"/>
      <c r="L14" s="174"/>
      <c r="M14" s="181"/>
      <c r="N14" s="174"/>
      <c r="O14" s="181"/>
      <c r="P14" s="174"/>
      <c r="Q14" s="181"/>
      <c r="R14" s="308"/>
      <c r="S14" s="170">
        <v>15</v>
      </c>
      <c r="T14" s="170">
        <v>100</v>
      </c>
      <c r="U14" s="170">
        <v>548</v>
      </c>
      <c r="V14" s="322">
        <v>22</v>
      </c>
      <c r="W14" s="322">
        <v>100</v>
      </c>
      <c r="X14" s="322">
        <v>440</v>
      </c>
      <c r="Y14" s="170"/>
      <c r="Z14" s="170"/>
      <c r="AA14" s="181"/>
      <c r="AB14" s="181"/>
      <c r="AC14" s="181"/>
      <c r="AD14" s="283">
        <v>28.87</v>
      </c>
      <c r="AE14" s="349">
        <v>973.9</v>
      </c>
      <c r="AF14" s="351" t="s">
        <v>320</v>
      </c>
      <c r="AG14" s="361">
        <v>978.3</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60</v>
      </c>
      <c r="D16" s="171">
        <v>16</v>
      </c>
      <c r="E16" s="182">
        <v>-16.100000000000001</v>
      </c>
      <c r="F16" s="182">
        <v>-19.2</v>
      </c>
      <c r="G16" s="314">
        <v>-13.4</v>
      </c>
      <c r="H16" s="314">
        <v>-16.399999999999999</v>
      </c>
      <c r="I16" s="182"/>
      <c r="J16" s="182"/>
      <c r="K16" s="182"/>
      <c r="L16" s="175"/>
      <c r="M16" s="182"/>
      <c r="N16" s="175"/>
      <c r="O16" s="182"/>
      <c r="P16" s="175"/>
      <c r="Q16" s="182"/>
      <c r="R16" s="308"/>
      <c r="S16" s="171">
        <v>17</v>
      </c>
      <c r="T16" s="171">
        <v>110</v>
      </c>
      <c r="U16" s="171">
        <v>1105</v>
      </c>
      <c r="V16" s="322">
        <v>23</v>
      </c>
      <c r="W16" s="322">
        <v>60</v>
      </c>
      <c r="X16" s="322">
        <v>1139</v>
      </c>
      <c r="Y16" s="171"/>
      <c r="Z16" s="171"/>
      <c r="AA16" s="182"/>
      <c r="AB16" s="182"/>
      <c r="AC16" s="182"/>
      <c r="AD16" s="284">
        <v>28.89</v>
      </c>
      <c r="AE16" s="352">
        <v>974.6</v>
      </c>
      <c r="AF16" s="353" t="s">
        <v>321</v>
      </c>
      <c r="AG16" s="362">
        <v>978.9</v>
      </c>
      <c r="AH16" s="259"/>
    </row>
    <row r="17" spans="1:34" ht="12.75" customHeight="1" x14ac:dyDescent="0.2">
      <c r="A17" s="259"/>
      <c r="B17" s="344"/>
      <c r="C17" s="696" t="s">
        <v>74</v>
      </c>
      <c r="D17" s="697"/>
      <c r="E17" s="698"/>
      <c r="F17" s="342"/>
      <c r="G17" s="310">
        <f>IF(COUNT(G13:G16)=0,"",MAX(G13:G16))</f>
        <v>-13.1</v>
      </c>
      <c r="H17" s="312">
        <f>IF(COUNT(H13:H16)=0,"",MIN(H13:H16))</f>
        <v>-16.399999999999999</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IF(COUNT(C8:C11,C13:C16)=0,"",'Winds-Day'!AY25)</f>
        <v>77.073736965425098</v>
      </c>
      <c r="D20" s="48">
        <f>IF(COUNT(D8:D11,D13:D16)=0,"",SUM(D8:D11,D13:D16)/COUNT(D8:D11,D13:D16))</f>
        <v>9.25</v>
      </c>
      <c r="E20" s="341">
        <f>IF((COUNT(G12,G17))=0,"",(MAX(G12,G17)))</f>
        <v>-13.1</v>
      </c>
      <c r="F20" s="313">
        <f>E20</f>
        <v>-13.1</v>
      </c>
      <c r="G20" s="305">
        <f>IF((COUNT(H12,H17))=0,"",(MIN(H12,H17)))</f>
        <v>-21.4</v>
      </c>
      <c r="H20" s="59">
        <f>IF((COUNT(E20:G20))=0,"",(AVERAGE(E20:G20)))</f>
        <v>-15.866666666666665</v>
      </c>
      <c r="I20" s="62" t="s">
        <v>87</v>
      </c>
      <c r="J20" s="289">
        <f>SUM(I8:I9)</f>
        <v>0</v>
      </c>
      <c r="K20" s="290">
        <f>SUM(J8:J9)</f>
        <v>0</v>
      </c>
      <c r="L20" s="301">
        <f>SUM(K8:K9)</f>
        <v>0</v>
      </c>
      <c r="M20" s="186">
        <v>-31</v>
      </c>
      <c r="N20" s="185">
        <f>M20*9/5+32</f>
        <v>-23.799999999999997</v>
      </c>
      <c r="O20" s="299">
        <f>SUM(M8:M11,M13:M16)</f>
        <v>0</v>
      </c>
      <c r="P20" s="298">
        <f>SUM(O8:O11,O13:O16)</f>
        <v>0</v>
      </c>
      <c r="Q20" s="300">
        <f>SUM(Q8:Q11,Q13:Q16)</f>
        <v>0</v>
      </c>
      <c r="R20" s="359">
        <f>SUM(R8:R11,R13:R16)</f>
        <v>0</v>
      </c>
      <c r="S20" s="60">
        <f>IF(COUNT(T8:T11,T13:T16)=0,"",VLOOKUP(MAX(S8:S16),S8:U16,2,FALSE))</f>
        <v>40</v>
      </c>
      <c r="T20" s="45">
        <f>IF(COUNT(S8:S11,S13:S16)=0,"",MAX(S8:S11,S13:S16))</f>
        <v>17</v>
      </c>
      <c r="U20" s="48">
        <f>IF(COUNT(U8:U11,U13:U16)=0,"",VLOOKUP(MAX(S8:S16),S8:U16,3,FALSE))</f>
        <v>1315</v>
      </c>
      <c r="V20" s="67">
        <f>IF(COUNT(W8:W11,W13:W16)=0,"",VLOOKUP(MAX(V8:V16),V8:X16,2,FALSE))</f>
        <v>60</v>
      </c>
      <c r="W20" s="68">
        <f>IF(COUNT(V8:V11,V13:V16)=0,"",MAX(V8:V11,V13:V16))</f>
        <v>23</v>
      </c>
      <c r="X20" s="187">
        <f>IF(COUNT(X8:X11,X13:X16)=0,"",VLOOKUP(MAX(V8:V16),V8:X16,3,FALSE))</f>
        <v>1139</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t="str">
        <f>IF(COUNT(Y8:Y11,Y13:Y16)=0,"",AVERAGE(Y8:Y16))</f>
        <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28.94</v>
      </c>
      <c r="T23" s="44">
        <f>IF(COUNT(AD8:AD11,AD13:AD16)=0,"",MIN(AD8:AD16))</f>
        <v>28.87</v>
      </c>
      <c r="U23" s="44">
        <f>IF(COUNT(AD8:AD11,AD13:AD16)=0,"",AVERAGE(AD8:AD16))</f>
        <v>28.897500000000001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7.0000000000000284E-2</v>
      </c>
      <c r="X24" s="120">
        <f>IF(COUNT(E8:E11,E13:E16)=0,"",E20-G20)</f>
        <v>8.2999999999999989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175</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120</v>
      </c>
      <c r="D9" s="170">
        <v>17</v>
      </c>
      <c r="E9" s="181">
        <v>-14.6</v>
      </c>
      <c r="F9" s="181">
        <v>-20.399999999999999</v>
      </c>
      <c r="G9" s="314">
        <v>-14</v>
      </c>
      <c r="H9" s="314">
        <v>-15.8</v>
      </c>
      <c r="I9" s="181"/>
      <c r="J9" s="181"/>
      <c r="K9" s="181"/>
      <c r="L9" s="174"/>
      <c r="M9" s="181"/>
      <c r="N9" s="174"/>
      <c r="O9" s="181"/>
      <c r="P9" s="174"/>
      <c r="Q9" s="181"/>
      <c r="R9" s="308"/>
      <c r="S9" s="170">
        <v>20</v>
      </c>
      <c r="T9" s="170">
        <v>120</v>
      </c>
      <c r="U9" s="170">
        <v>1757</v>
      </c>
      <c r="V9" s="322">
        <v>27</v>
      </c>
      <c r="W9" s="322">
        <v>110</v>
      </c>
      <c r="X9" s="322">
        <v>1301</v>
      </c>
      <c r="Y9" s="170"/>
      <c r="Z9" s="170"/>
      <c r="AA9" s="181"/>
      <c r="AB9" s="181"/>
      <c r="AC9" s="181"/>
      <c r="AD9" s="283">
        <v>28.95</v>
      </c>
      <c r="AE9" s="349">
        <v>976.4</v>
      </c>
      <c r="AF9" s="662" t="s">
        <v>322</v>
      </c>
      <c r="AG9" s="361">
        <v>980.7</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130</v>
      </c>
      <c r="D11" s="171">
        <v>26</v>
      </c>
      <c r="E11" s="182">
        <v>-18.2</v>
      </c>
      <c r="F11" s="182">
        <v>-23.9</v>
      </c>
      <c r="G11" s="314">
        <v>-13.5</v>
      </c>
      <c r="H11" s="314">
        <v>-18.2</v>
      </c>
      <c r="I11" s="182"/>
      <c r="J11" s="182"/>
      <c r="K11" s="182">
        <v>1</v>
      </c>
      <c r="L11" s="175" t="s">
        <v>323</v>
      </c>
      <c r="M11" s="182">
        <v>1</v>
      </c>
      <c r="N11" s="175"/>
      <c r="O11" s="182"/>
      <c r="P11" s="175"/>
      <c r="Q11" s="182"/>
      <c r="R11" s="308"/>
      <c r="S11" s="171">
        <v>26</v>
      </c>
      <c r="T11" s="171">
        <v>130</v>
      </c>
      <c r="U11" s="171">
        <v>2355</v>
      </c>
      <c r="V11" s="322">
        <v>30</v>
      </c>
      <c r="W11" s="322">
        <v>130</v>
      </c>
      <c r="X11" s="322">
        <v>2355</v>
      </c>
      <c r="Y11" s="171">
        <v>8</v>
      </c>
      <c r="Z11" s="171">
        <v>90</v>
      </c>
      <c r="AA11" s="182"/>
      <c r="AB11" s="182"/>
      <c r="AC11" s="182"/>
      <c r="AD11" s="284">
        <v>28.97</v>
      </c>
      <c r="AE11" s="352">
        <v>997.7</v>
      </c>
      <c r="AF11" s="353" t="s">
        <v>285</v>
      </c>
      <c r="AG11" s="362">
        <v>998.1</v>
      </c>
      <c r="AH11" s="259"/>
    </row>
    <row r="12" spans="1:34" ht="12.75" customHeight="1" x14ac:dyDescent="0.2">
      <c r="A12" s="259"/>
      <c r="B12" s="344"/>
      <c r="C12" s="718" t="s">
        <v>74</v>
      </c>
      <c r="D12" s="719"/>
      <c r="E12" s="720"/>
      <c r="F12" s="345"/>
      <c r="G12" s="310">
        <f>IF(COUNT(G8:G11)=0,"",MAX(G8:G11))</f>
        <v>-13.5</v>
      </c>
      <c r="H12" s="311">
        <f>IF(COUNT(H8:H11)=0,"",MIN(H8:H11))</f>
        <v>-18.2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140</v>
      </c>
      <c r="D14" s="170">
        <v>21</v>
      </c>
      <c r="E14" s="181">
        <v>-14.4</v>
      </c>
      <c r="F14" s="181">
        <v>-19.100000000000001</v>
      </c>
      <c r="G14" s="314">
        <v>-13.2</v>
      </c>
      <c r="H14" s="314">
        <v>-18.5</v>
      </c>
      <c r="I14" s="181"/>
      <c r="J14" s="181"/>
      <c r="K14" s="181">
        <v>1</v>
      </c>
      <c r="L14" s="174" t="s">
        <v>323</v>
      </c>
      <c r="M14" s="181">
        <v>1</v>
      </c>
      <c r="N14" s="174"/>
      <c r="O14" s="181"/>
      <c r="P14" s="174"/>
      <c r="Q14" s="181"/>
      <c r="R14" s="308"/>
      <c r="S14" s="170">
        <v>36</v>
      </c>
      <c r="T14" s="170">
        <v>160</v>
      </c>
      <c r="U14" s="170">
        <v>107</v>
      </c>
      <c r="V14" s="322">
        <v>44</v>
      </c>
      <c r="W14" s="322">
        <v>160</v>
      </c>
      <c r="X14" s="322">
        <v>104</v>
      </c>
      <c r="Y14" s="170">
        <v>8</v>
      </c>
      <c r="Z14" s="170">
        <v>60</v>
      </c>
      <c r="AA14" s="181"/>
      <c r="AB14" s="181"/>
      <c r="AC14" s="181"/>
      <c r="AD14" s="283">
        <v>29</v>
      </c>
      <c r="AE14" s="349">
        <v>997.8</v>
      </c>
      <c r="AF14" s="351" t="s">
        <v>324</v>
      </c>
      <c r="AG14" s="361">
        <v>998.2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60</v>
      </c>
      <c r="D16" s="171">
        <v>12</v>
      </c>
      <c r="E16" s="182">
        <v>-13.3</v>
      </c>
      <c r="F16" s="182">
        <v>-21.3</v>
      </c>
      <c r="G16" s="314">
        <v>-13.3</v>
      </c>
      <c r="H16" s="314">
        <v>-16.3</v>
      </c>
      <c r="I16" s="182"/>
      <c r="J16" s="182"/>
      <c r="K16" s="182"/>
      <c r="L16" s="175"/>
      <c r="M16" s="182"/>
      <c r="N16" s="175"/>
      <c r="O16" s="182"/>
      <c r="P16" s="175"/>
      <c r="Q16" s="182"/>
      <c r="R16" s="308"/>
      <c r="S16" s="171">
        <v>29</v>
      </c>
      <c r="T16" s="171">
        <v>140</v>
      </c>
      <c r="U16" s="171">
        <v>810</v>
      </c>
      <c r="V16" s="322">
        <v>34</v>
      </c>
      <c r="W16" s="322">
        <v>140</v>
      </c>
      <c r="X16" s="322">
        <v>809</v>
      </c>
      <c r="Y16" s="171">
        <v>7</v>
      </c>
      <c r="Z16" s="171"/>
      <c r="AA16" s="182"/>
      <c r="AB16" s="182"/>
      <c r="AC16" s="182"/>
      <c r="AD16" s="284">
        <v>29.05</v>
      </c>
      <c r="AE16" s="352">
        <v>980.2</v>
      </c>
      <c r="AF16" s="353" t="s">
        <v>325</v>
      </c>
      <c r="AG16" s="362">
        <v>984.3</v>
      </c>
      <c r="AH16" s="259"/>
    </row>
    <row r="17" spans="1:34" ht="12.75" customHeight="1" x14ac:dyDescent="0.2">
      <c r="A17" s="259"/>
      <c r="B17" s="344"/>
      <c r="C17" s="696" t="s">
        <v>74</v>
      </c>
      <c r="D17" s="697"/>
      <c r="E17" s="698"/>
      <c r="F17" s="342"/>
      <c r="G17" s="310">
        <f>IF(COUNT(G13:G16)=0,"",MAX(G13:G16))</f>
        <v>-13.2</v>
      </c>
      <c r="H17" s="312">
        <f>IF(COUNT(H13:H16)=0,"",MIN(H13:H16))</f>
        <v>-18.5</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IF(COUNT(C8:C11,C13:C16)=0,"",'Winds-Day'!BA25)</f>
        <v>121.09396871760015</v>
      </c>
      <c r="D20" s="48">
        <f>IF(COUNT(D8:D11,D13:D16)=0,"",SUM(D8:D11,D13:D16)/COUNT(D8:D11,D13:D16))</f>
        <v>19</v>
      </c>
      <c r="E20" s="341">
        <f>IF((COUNT(G12,G17))=0,"",(MAX(G12,G17)))</f>
        <v>-13.2</v>
      </c>
      <c r="F20" s="313">
        <f>E20</f>
        <v>-13.2</v>
      </c>
      <c r="G20" s="305">
        <f>IF((COUNT(H12,H17))=0,"",(MIN(H12,H17)))</f>
        <v>-18.5</v>
      </c>
      <c r="H20" s="59">
        <f>IF((COUNT(E20:G20))=0,"",(AVERAGE(E20:G20)))</f>
        <v>-14.966666666666667</v>
      </c>
      <c r="I20" s="62" t="s">
        <v>87</v>
      </c>
      <c r="J20" s="289">
        <f>SUM(I8:I9)</f>
        <v>0</v>
      </c>
      <c r="K20" s="290">
        <f>SUM(J8:J9)</f>
        <v>0</v>
      </c>
      <c r="L20" s="301">
        <f>SUM(K8:K9)</f>
        <v>0</v>
      </c>
      <c r="M20" s="186">
        <v>-33</v>
      </c>
      <c r="N20" s="185">
        <f>M20*9/5+32</f>
        <v>-27.4</v>
      </c>
      <c r="O20" s="299">
        <f>SUM(M8:M11,M13:M16)</f>
        <v>2</v>
      </c>
      <c r="P20" s="298">
        <f>SUM(O8:O11,O13:O16)</f>
        <v>0</v>
      </c>
      <c r="Q20" s="300">
        <f>SUM(Q8:Q11,Q13:Q16)</f>
        <v>0</v>
      </c>
      <c r="R20" s="359">
        <f>SUM(R8:R11,R13:R16)</f>
        <v>0</v>
      </c>
      <c r="S20" s="60">
        <f>IF(COUNT(T8:T11,T13:T16)=0,"",VLOOKUP(MAX(S8:S16),S8:U16,2,FALSE))</f>
        <v>160</v>
      </c>
      <c r="T20" s="45">
        <f>IF(COUNT(S8:S11,S13:S16)=0,"",MAX(S8:S11,S13:S16))</f>
        <v>36</v>
      </c>
      <c r="U20" s="48">
        <f>IF(COUNT(U8:U11,U13:U16)=0,"",VLOOKUP(MAX(S8:S16),S8:U16,3,FALSE))</f>
        <v>107</v>
      </c>
      <c r="V20" s="67">
        <f>IF(COUNT(W8:W11,W13:W16)=0,"",VLOOKUP(MAX(V8:V16),V8:X16,2,FALSE))</f>
        <v>160</v>
      </c>
      <c r="W20" s="68">
        <f>IF(COUNT(V8:V11,V13:V16)=0,"",MAX(V8:V11,V13:V16))</f>
        <v>44</v>
      </c>
      <c r="X20" s="187">
        <f>IF(COUNT(X8:X11,X13:X16)=0,"",VLOOKUP(MAX(V8:V16),V8:X16,3,FALSE))</f>
        <v>104</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1</v>
      </c>
      <c r="M21" s="35"/>
      <c r="N21" s="35"/>
      <c r="O21" s="35"/>
      <c r="P21" s="35"/>
      <c r="Q21" s="35"/>
      <c r="R21" s="35"/>
      <c r="S21" s="723" t="s">
        <v>91</v>
      </c>
      <c r="T21" s="723"/>
      <c r="U21" s="723"/>
      <c r="V21" s="678" t="s">
        <v>86</v>
      </c>
      <c r="W21" s="678" t="s">
        <v>84</v>
      </c>
      <c r="X21" s="681" t="s">
        <v>85</v>
      </c>
      <c r="Y21" s="60">
        <f>IF(COUNT(Y8:Y11,Y13:Y16)=0,"",AVERAGE(Y8:Y16))</f>
        <v>7.666666666666667</v>
      </c>
      <c r="Z21" s="45">
        <f>IF(COUNT(Z8:Z11,Z13:Z16)=0,"",MIN(Z8:Z16))</f>
        <v>60</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1</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29.05</v>
      </c>
      <c r="T23" s="44">
        <f>IF(COUNT(AD8:AD11,AD13:AD16)=0,"",MIN(AD8:AD16))</f>
        <v>28.95</v>
      </c>
      <c r="U23" s="44">
        <f>IF(COUNT(AD8:AD11,AD13:AD16)=0,"",AVERAGE(AD8:AD16))</f>
        <v>28.9925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0.10000000000000142</v>
      </c>
      <c r="X24" s="120">
        <f>IF(COUNT(E8:E11,E13:E16)=0,"",E20-G20)</f>
        <v>5.3000000000000007</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21" sqref="M21"/>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176</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80</v>
      </c>
      <c r="D9" s="170">
        <v>15</v>
      </c>
      <c r="E9" s="181">
        <v>-16.100000000000001</v>
      </c>
      <c r="F9" s="181">
        <v>-23.8</v>
      </c>
      <c r="G9" s="314">
        <v>-12.5</v>
      </c>
      <c r="H9" s="314">
        <v>-16.100000000000001</v>
      </c>
      <c r="I9" s="181"/>
      <c r="J9" s="181"/>
      <c r="K9" s="181"/>
      <c r="L9" s="174"/>
      <c r="M9" s="181"/>
      <c r="N9" s="174"/>
      <c r="O9" s="181"/>
      <c r="P9" s="174"/>
      <c r="Q9" s="181"/>
      <c r="R9" s="308"/>
      <c r="S9" s="170">
        <v>24</v>
      </c>
      <c r="T9" s="170">
        <v>110</v>
      </c>
      <c r="U9" s="170">
        <v>1349</v>
      </c>
      <c r="V9" s="322">
        <v>32</v>
      </c>
      <c r="W9" s="322">
        <v>130</v>
      </c>
      <c r="X9" s="322">
        <v>1348</v>
      </c>
      <c r="Y9" s="170">
        <v>8</v>
      </c>
      <c r="Z9" s="170">
        <v>110</v>
      </c>
      <c r="AA9" s="181"/>
      <c r="AB9" s="181"/>
      <c r="AC9" s="181"/>
      <c r="AD9" s="283">
        <v>29.09</v>
      </c>
      <c r="AE9" s="349">
        <v>998.1</v>
      </c>
      <c r="AF9" s="662" t="s">
        <v>321</v>
      </c>
      <c r="AG9" s="361">
        <v>998.5</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40</v>
      </c>
      <c r="D11" s="171">
        <v>15</v>
      </c>
      <c r="E11" s="182">
        <v>-15.5</v>
      </c>
      <c r="F11" s="182">
        <v>-25.5</v>
      </c>
      <c r="G11" s="314">
        <v>-14.9</v>
      </c>
      <c r="H11" s="314">
        <v>-16.2</v>
      </c>
      <c r="I11" s="182"/>
      <c r="J11" s="182"/>
      <c r="K11" s="182"/>
      <c r="L11" s="175"/>
      <c r="M11" s="182"/>
      <c r="N11" s="175"/>
      <c r="O11" s="182"/>
      <c r="P11" s="175"/>
      <c r="Q11" s="182"/>
      <c r="R11" s="308"/>
      <c r="S11" s="171">
        <v>21</v>
      </c>
      <c r="T11" s="171">
        <v>40</v>
      </c>
      <c r="U11" s="171">
        <v>2221</v>
      </c>
      <c r="V11" s="322">
        <v>25</v>
      </c>
      <c r="W11" s="322">
        <v>100</v>
      </c>
      <c r="X11" s="322">
        <v>1937</v>
      </c>
      <c r="Y11" s="171">
        <v>8</v>
      </c>
      <c r="Z11" s="171">
        <v>95</v>
      </c>
      <c r="AA11" s="182"/>
      <c r="AB11" s="182"/>
      <c r="AC11" s="182"/>
      <c r="AD11" s="284">
        <v>29.1</v>
      </c>
      <c r="AE11" s="352">
        <v>998.1</v>
      </c>
      <c r="AF11" s="353" t="s">
        <v>326</v>
      </c>
      <c r="AG11" s="362">
        <v>998.6</v>
      </c>
      <c r="AH11" s="259"/>
    </row>
    <row r="12" spans="1:34" ht="12.75" customHeight="1" x14ac:dyDescent="0.2">
      <c r="A12" s="259"/>
      <c r="B12" s="344"/>
      <c r="C12" s="718" t="s">
        <v>74</v>
      </c>
      <c r="D12" s="719"/>
      <c r="E12" s="720"/>
      <c r="F12" s="345"/>
      <c r="G12" s="310">
        <f>IF(COUNT(G8:G11)=0,"",MAX(G8:G11))</f>
        <v>-12.5</v>
      </c>
      <c r="H12" s="311">
        <f>IF(COUNT(H8:H11)=0,"",MIN(H8:H11))</f>
        <v>-16.2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80</v>
      </c>
      <c r="D14" s="170">
        <v>8</v>
      </c>
      <c r="E14" s="181">
        <v>-15.7</v>
      </c>
      <c r="F14" s="181">
        <v>-27.7</v>
      </c>
      <c r="G14" s="314">
        <v>-13.9</v>
      </c>
      <c r="H14" s="314">
        <v>-15.7</v>
      </c>
      <c r="I14" s="181"/>
      <c r="J14" s="181"/>
      <c r="K14" s="181"/>
      <c r="L14" s="174"/>
      <c r="M14" s="181"/>
      <c r="N14" s="174"/>
      <c r="O14" s="181"/>
      <c r="P14" s="174"/>
      <c r="Q14" s="181"/>
      <c r="R14" s="308"/>
      <c r="S14" s="170">
        <v>15</v>
      </c>
      <c r="T14" s="170">
        <v>40</v>
      </c>
      <c r="U14" s="170">
        <v>7</v>
      </c>
      <c r="V14" s="322">
        <v>20</v>
      </c>
      <c r="W14" s="322">
        <v>30</v>
      </c>
      <c r="X14" s="322">
        <v>15</v>
      </c>
      <c r="Y14" s="170">
        <v>8</v>
      </c>
      <c r="Z14" s="170">
        <v>120</v>
      </c>
      <c r="AA14" s="181"/>
      <c r="AB14" s="181"/>
      <c r="AC14" s="181"/>
      <c r="AD14" s="283">
        <v>29.08</v>
      </c>
      <c r="AE14" s="349">
        <v>998.1</v>
      </c>
      <c r="AF14" s="351" t="s">
        <v>272</v>
      </c>
      <c r="AG14" s="361">
        <v>998.5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40</v>
      </c>
      <c r="D16" s="171">
        <v>23</v>
      </c>
      <c r="E16" s="182">
        <v>-15.9</v>
      </c>
      <c r="F16" s="182">
        <v>-20.8</v>
      </c>
      <c r="G16" s="314">
        <v>-12.5</v>
      </c>
      <c r="H16" s="314">
        <v>-20.8</v>
      </c>
      <c r="I16" s="182"/>
      <c r="J16" s="182"/>
      <c r="K16" s="182"/>
      <c r="L16" s="175"/>
      <c r="M16" s="182"/>
      <c r="N16" s="175"/>
      <c r="O16" s="182"/>
      <c r="P16" s="175"/>
      <c r="Q16" s="182"/>
      <c r="R16" s="308"/>
      <c r="S16" s="171">
        <v>24</v>
      </c>
      <c r="T16" s="171">
        <v>40</v>
      </c>
      <c r="U16" s="171">
        <v>1152</v>
      </c>
      <c r="V16" s="322">
        <v>29</v>
      </c>
      <c r="W16" s="322">
        <v>50</v>
      </c>
      <c r="X16" s="322">
        <v>1145</v>
      </c>
      <c r="Y16" s="171"/>
      <c r="Z16" s="171"/>
      <c r="AA16" s="182"/>
      <c r="AB16" s="182"/>
      <c r="AC16" s="182"/>
      <c r="AD16" s="284">
        <v>29.08</v>
      </c>
      <c r="AE16" s="352">
        <v>981.2</v>
      </c>
      <c r="AF16" s="353" t="s">
        <v>327</v>
      </c>
      <c r="AG16" s="362">
        <v>985.4</v>
      </c>
      <c r="AH16" s="259"/>
    </row>
    <row r="17" spans="1:34" ht="12.75" customHeight="1" x14ac:dyDescent="0.2">
      <c r="A17" s="259"/>
      <c r="B17" s="344"/>
      <c r="C17" s="696" t="s">
        <v>74</v>
      </c>
      <c r="D17" s="697"/>
      <c r="E17" s="698"/>
      <c r="F17" s="342"/>
      <c r="G17" s="310">
        <f>IF(COUNT(G13:G16)=0,"",MAX(G13:G16))</f>
        <v>-12.5</v>
      </c>
      <c r="H17" s="312">
        <f>IF(COUNT(H13:H16)=0,"",MIN(H13:H16))</f>
        <v>-20.8</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IF(COUNT(C8:C11,C13:C16)=0,"",'Winds-Day'!BC25)</f>
        <v>54.885604549773483</v>
      </c>
      <c r="D20" s="48">
        <f>IF(COUNT(D8:D11,D13:D16)=0,"",SUM(D8:D11,D13:D16)/COUNT(D8:D11,D13:D16))</f>
        <v>15.25</v>
      </c>
      <c r="E20" s="341">
        <f>IF((COUNT(G12,G17))=0,"",(MAX(G12,G17)))</f>
        <v>-12.5</v>
      </c>
      <c r="F20" s="313">
        <f>E20</f>
        <v>-12.5</v>
      </c>
      <c r="G20" s="305">
        <f>IF((COUNT(H12,H17))=0,"",(MIN(H12,H17)))</f>
        <v>-20.8</v>
      </c>
      <c r="H20" s="59">
        <f>IF((COUNT(E20:G20))=0,"",(AVERAGE(E20:G20)))</f>
        <v>-15.266666666666666</v>
      </c>
      <c r="I20" s="62" t="s">
        <v>87</v>
      </c>
      <c r="J20" s="289">
        <f>SUM(I8:I9)</f>
        <v>0</v>
      </c>
      <c r="K20" s="290">
        <f>SUM(J8:J9)</f>
        <v>0</v>
      </c>
      <c r="L20" s="301">
        <f>SUM(K8:K9)</f>
        <v>0</v>
      </c>
      <c r="M20" s="186">
        <v>-34</v>
      </c>
      <c r="N20" s="185">
        <f>M20*9/5+32</f>
        <v>-29.200000000000003</v>
      </c>
      <c r="O20" s="299">
        <f>SUM(M8:M11,M13:M16)</f>
        <v>0</v>
      </c>
      <c r="P20" s="298">
        <f>SUM(O8:O11,O13:O16)</f>
        <v>0</v>
      </c>
      <c r="Q20" s="300">
        <f>SUM(Q8:Q11,Q13:Q16)</f>
        <v>0</v>
      </c>
      <c r="R20" s="359">
        <f>SUM(R8:R11,R13:R16)</f>
        <v>0</v>
      </c>
      <c r="S20" s="60">
        <f>IF(COUNT(T8:T11,T13:T16)=0,"",VLOOKUP(MAX(S8:S16),S8:U16,2,FALSE))</f>
        <v>110</v>
      </c>
      <c r="T20" s="45">
        <f>IF(COUNT(S8:S11,S13:S16)=0,"",MAX(S8:S11,S13:S16))</f>
        <v>24</v>
      </c>
      <c r="U20" s="48">
        <f>IF(COUNT(U8:U11,U13:U16)=0,"",VLOOKUP(MAX(S8:S16),S8:U16,3,FALSE))</f>
        <v>1349</v>
      </c>
      <c r="V20" s="67">
        <f>IF(COUNT(W8:W11,W13:W16)=0,"",VLOOKUP(MAX(V8:V16),V8:X16,2,FALSE))</f>
        <v>130</v>
      </c>
      <c r="W20" s="68">
        <f>IF(COUNT(V8:V11,V13:V16)=0,"",MAX(V8:V11,V13:V16))</f>
        <v>32</v>
      </c>
      <c r="X20" s="187">
        <f>IF(COUNT(X8:X11,X13:X16)=0,"",VLOOKUP(MAX(V8:V16),V8:X16,3,FALSE))</f>
        <v>1348</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95</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29.1</v>
      </c>
      <c r="T23" s="44">
        <f>IF(COUNT(AD8:AD11,AD13:AD16)=0,"",MIN(AD8:AD16))</f>
        <v>29.08</v>
      </c>
      <c r="U23" s="44">
        <f>IF(COUNT(AD8:AD11,AD13:AD16)=0,"",AVERAGE(AD8:AD16))</f>
        <v>29.087499999999999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2.0000000000003126E-2</v>
      </c>
      <c r="X24" s="120">
        <f>IF(COUNT(E8:E11,E13:E16)=0,"",E20-G20)</f>
        <v>8.3000000000000007</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11" activePane="bottomLeft" state="frozen"/>
      <selection activeCell="AF28" sqref="AF28"/>
      <selection pane="bottomLeft" activeCell="N20" sqref="N20"/>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177</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90</v>
      </c>
      <c r="D9" s="170">
        <v>8</v>
      </c>
      <c r="E9" s="181">
        <v>-18.899999999999999</v>
      </c>
      <c r="F9" s="181">
        <v>-30.9</v>
      </c>
      <c r="G9" s="314">
        <v>-17.8</v>
      </c>
      <c r="H9" s="314">
        <v>-21.2</v>
      </c>
      <c r="I9" s="181"/>
      <c r="J9" s="181"/>
      <c r="K9" s="181"/>
      <c r="L9" s="174"/>
      <c r="M9" s="181"/>
      <c r="N9" s="174"/>
      <c r="O9" s="181"/>
      <c r="P9" s="174"/>
      <c r="Q9" s="181"/>
      <c r="R9" s="308"/>
      <c r="S9" s="170">
        <v>24</v>
      </c>
      <c r="T9" s="170">
        <v>40</v>
      </c>
      <c r="U9" s="170">
        <v>1304</v>
      </c>
      <c r="V9" s="322">
        <v>30</v>
      </c>
      <c r="W9" s="322">
        <v>20</v>
      </c>
      <c r="X9" s="322">
        <v>1222</v>
      </c>
      <c r="Y9" s="170">
        <v>7</v>
      </c>
      <c r="Z9" s="170"/>
      <c r="AA9" s="181"/>
      <c r="AB9" s="181"/>
      <c r="AC9" s="181"/>
      <c r="AD9" s="283">
        <v>29.17</v>
      </c>
      <c r="AE9" s="349">
        <v>983.9</v>
      </c>
      <c r="AF9" s="662" t="s">
        <v>328</v>
      </c>
      <c r="AG9" s="361">
        <v>988.3</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290</v>
      </c>
      <c r="D11" s="171">
        <v>5</v>
      </c>
      <c r="E11" s="182">
        <v>-16.399999999999999</v>
      </c>
      <c r="F11" s="182">
        <v>-27.7</v>
      </c>
      <c r="G11" s="314">
        <v>-17.100000000000001</v>
      </c>
      <c r="H11" s="314">
        <v>-19.399999999999999</v>
      </c>
      <c r="I11" s="182"/>
      <c r="J11" s="182"/>
      <c r="K11" s="182"/>
      <c r="L11" s="175"/>
      <c r="M11" s="182"/>
      <c r="N11" s="175"/>
      <c r="O11" s="182"/>
      <c r="P11" s="175"/>
      <c r="Q11" s="182"/>
      <c r="R11" s="308"/>
      <c r="S11" s="171">
        <v>14</v>
      </c>
      <c r="T11" s="171">
        <v>110</v>
      </c>
      <c r="U11" s="171">
        <v>1932</v>
      </c>
      <c r="V11" s="322">
        <v>18</v>
      </c>
      <c r="W11" s="322">
        <v>120</v>
      </c>
      <c r="X11" s="322">
        <v>1934</v>
      </c>
      <c r="Y11" s="171">
        <v>5</v>
      </c>
      <c r="Z11" s="171"/>
      <c r="AA11" s="182"/>
      <c r="AB11" s="182"/>
      <c r="AC11" s="182"/>
      <c r="AD11" s="284">
        <v>29.19</v>
      </c>
      <c r="AE11" s="352">
        <v>984.8</v>
      </c>
      <c r="AF11" s="353" t="s">
        <v>310</v>
      </c>
      <c r="AG11" s="362">
        <v>989.2</v>
      </c>
      <c r="AH11" s="259"/>
    </row>
    <row r="12" spans="1:34" ht="12.75" customHeight="1" x14ac:dyDescent="0.2">
      <c r="A12" s="259"/>
      <c r="B12" s="344"/>
      <c r="C12" s="718" t="s">
        <v>74</v>
      </c>
      <c r="D12" s="719"/>
      <c r="E12" s="720"/>
      <c r="F12" s="345"/>
      <c r="G12" s="310">
        <f>IF(COUNT(G8:G11)=0,"",MAX(G8:G11))</f>
        <v>-17.100000000000001</v>
      </c>
      <c r="H12" s="311">
        <f>IF(COUNT(H8:H11)=0,"",MIN(H8:H11))</f>
        <v>-21.2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90</v>
      </c>
      <c r="D14" s="170">
        <v>10</v>
      </c>
      <c r="E14" s="181">
        <v>-13.5</v>
      </c>
      <c r="F14" s="181">
        <v>-28.3</v>
      </c>
      <c r="G14" s="314">
        <v>-13.5</v>
      </c>
      <c r="H14" s="314">
        <v>-17.2</v>
      </c>
      <c r="I14" s="181"/>
      <c r="J14" s="181"/>
      <c r="K14" s="181"/>
      <c r="L14" s="174"/>
      <c r="M14" s="181"/>
      <c r="N14" s="174"/>
      <c r="O14" s="181"/>
      <c r="P14" s="174"/>
      <c r="Q14" s="181"/>
      <c r="R14" s="308"/>
      <c r="S14" s="170">
        <v>13</v>
      </c>
      <c r="T14" s="170">
        <v>110</v>
      </c>
      <c r="U14" s="170">
        <v>547</v>
      </c>
      <c r="V14" s="322">
        <v>17</v>
      </c>
      <c r="W14" s="322">
        <v>100</v>
      </c>
      <c r="X14" s="322">
        <v>546</v>
      </c>
      <c r="Y14" s="170">
        <v>8</v>
      </c>
      <c r="Z14" s="170"/>
      <c r="AA14" s="181"/>
      <c r="AB14" s="181"/>
      <c r="AC14" s="181"/>
      <c r="AD14" s="283">
        <v>29.2</v>
      </c>
      <c r="AE14" s="349">
        <v>998.4</v>
      </c>
      <c r="AF14" s="351" t="s">
        <v>244</v>
      </c>
      <c r="AG14" s="361">
        <v>998.9</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0</v>
      </c>
      <c r="D16" s="171">
        <v>0</v>
      </c>
      <c r="E16" s="182">
        <v>-17.2</v>
      </c>
      <c r="F16" s="182">
        <v>-28</v>
      </c>
      <c r="G16" s="314">
        <v>-13.3</v>
      </c>
      <c r="H16" s="314">
        <v>-17.600000000000001</v>
      </c>
      <c r="I16" s="182"/>
      <c r="J16" s="182"/>
      <c r="K16" s="182"/>
      <c r="L16" s="175"/>
      <c r="M16" s="182"/>
      <c r="N16" s="175"/>
      <c r="O16" s="182"/>
      <c r="P16" s="175"/>
      <c r="Q16" s="182"/>
      <c r="R16" s="308"/>
      <c r="S16" s="171">
        <v>15</v>
      </c>
      <c r="T16" s="171">
        <v>40</v>
      </c>
      <c r="U16" s="171">
        <v>739</v>
      </c>
      <c r="V16" s="322">
        <v>18</v>
      </c>
      <c r="W16" s="322">
        <v>40</v>
      </c>
      <c r="X16" s="322">
        <v>716</v>
      </c>
      <c r="Y16" s="171"/>
      <c r="Z16" s="171"/>
      <c r="AA16" s="182"/>
      <c r="AB16" s="182"/>
      <c r="AC16" s="182"/>
      <c r="AD16" s="284">
        <v>29.18</v>
      </c>
      <c r="AE16" s="352">
        <v>984.3</v>
      </c>
      <c r="AF16" s="353" t="s">
        <v>329</v>
      </c>
      <c r="AG16" s="362">
        <v>988.6</v>
      </c>
      <c r="AH16" s="259"/>
    </row>
    <row r="17" spans="1:34" ht="12.75" customHeight="1" x14ac:dyDescent="0.2">
      <c r="A17" s="259"/>
      <c r="B17" s="344"/>
      <c r="C17" s="696" t="s">
        <v>74</v>
      </c>
      <c r="D17" s="697"/>
      <c r="E17" s="698"/>
      <c r="F17" s="342"/>
      <c r="G17" s="310">
        <f>IF(COUNT(G13:G16)=0,"",MAX(G13:G16))</f>
        <v>-13.3</v>
      </c>
      <c r="H17" s="312">
        <f>IF(COUNT(H13:H16)=0,"",MIN(H13:H16))</f>
        <v>-17.600000000000001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IF(COUNT(C8:C11,C13:C16)=0,"",'Winds-Day'!BE25)</f>
        <v>82.674003878556888</v>
      </c>
      <c r="D20" s="48">
        <f>IF(COUNT(D8:D11,D13:D16)=0,"",SUM(D8:D11,D13:D16)/COUNT(D8:D11,D13:D16))</f>
        <v>5.75</v>
      </c>
      <c r="E20" s="341">
        <f>IF((COUNT(G12,G17))=0,"",(MAX(G12,G17)))</f>
        <v>-13.3</v>
      </c>
      <c r="F20" s="313">
        <f>E20</f>
        <v>-13.3</v>
      </c>
      <c r="G20" s="305">
        <f>IF((COUNT(H12,H17))=0,"",(MIN(H12,H17)))</f>
        <v>-21.2</v>
      </c>
      <c r="H20" s="59">
        <f>IF((COUNT(E20:G20))=0,"",(AVERAGE(E20:G20)))</f>
        <v>-15.933333333333332</v>
      </c>
      <c r="I20" s="62" t="s">
        <v>87</v>
      </c>
      <c r="J20" s="289">
        <f>SUM(I8:I9)</f>
        <v>0</v>
      </c>
      <c r="K20" s="290">
        <f>SUM(J8:J9)</f>
        <v>0</v>
      </c>
      <c r="L20" s="301">
        <f>SUM(K8:K9)</f>
        <v>0</v>
      </c>
      <c r="M20" s="186">
        <v>-36</v>
      </c>
      <c r="N20" s="185">
        <f>M20*9/5+32</f>
        <v>-32.799999999999997</v>
      </c>
      <c r="O20" s="299">
        <f>SUM(M8:M11,M13:M16)</f>
        <v>0</v>
      </c>
      <c r="P20" s="298">
        <f>SUM(O8:O11,O13:O16)</f>
        <v>0</v>
      </c>
      <c r="Q20" s="300">
        <f>SUM(Q8:Q11,Q13:Q16)</f>
        <v>0</v>
      </c>
      <c r="R20" s="359">
        <f>SUM(R8:R11,R13:R16)</f>
        <v>0</v>
      </c>
      <c r="S20" s="60">
        <f>IF(COUNT(T8:T11,T13:T16)=0,"",VLOOKUP(MAX(S8:S16),S8:U16,2,FALSE))</f>
        <v>40</v>
      </c>
      <c r="T20" s="45">
        <f>IF(COUNT(S8:S11,S13:S16)=0,"",MAX(S8:S11,S13:S16))</f>
        <v>24</v>
      </c>
      <c r="U20" s="48">
        <f>IF(COUNT(U8:U11,U13:U16)=0,"",VLOOKUP(MAX(S8:S16),S8:U16,3,FALSE))</f>
        <v>1304</v>
      </c>
      <c r="V20" s="67">
        <f>IF(COUNT(W8:W11,W13:W16)=0,"",VLOOKUP(MAX(V8:V16),V8:X16,2,FALSE))</f>
        <v>20</v>
      </c>
      <c r="W20" s="68">
        <f>IF(COUNT(V8:V11,V13:V16)=0,"",MAX(V8:V11,V13:V16))</f>
        <v>30</v>
      </c>
      <c r="X20" s="187">
        <f>IF(COUNT(X8:X11,X13:X16)=0,"",VLOOKUP(MAX(V8:V16),V8:X16,3,FALSE))</f>
        <v>1222</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6.666666666666667</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v>
      </c>
      <c r="T23" s="44">
        <f>IF(COUNT(AD8:AD11,AD13:AD16)=0,"",MIN(AD8:AD16))</f>
        <v>29.17</v>
      </c>
      <c r="U23" s="44">
        <f>IF(COUNT(AD8:AD11,AD13:AD16)=0,"",AVERAGE(AD8:AD16))</f>
        <v>29.185000000000002</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2.9999999999997584E-2</v>
      </c>
      <c r="X24" s="120">
        <f>IF(COUNT(E8:E11,E13:E16)=0,"",E20-G20)</f>
        <v>7.8999999999999986</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M15" sqref="M15"/>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178</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60</v>
      </c>
      <c r="D9" s="170">
        <v>8</v>
      </c>
      <c r="E9" s="181">
        <v>-18.2</v>
      </c>
      <c r="F9" s="181">
        <v>-29.7</v>
      </c>
      <c r="G9" s="314">
        <v>-14</v>
      </c>
      <c r="H9" s="314">
        <v>-18.5</v>
      </c>
      <c r="I9" s="181"/>
      <c r="J9" s="181"/>
      <c r="K9" s="181"/>
      <c r="L9" s="174"/>
      <c r="M9" s="181"/>
      <c r="N9" s="174"/>
      <c r="O9" s="181"/>
      <c r="P9" s="174"/>
      <c r="Q9" s="181"/>
      <c r="R9" s="308"/>
      <c r="S9" s="170">
        <v>23</v>
      </c>
      <c r="T9" s="170">
        <v>90</v>
      </c>
      <c r="U9" s="170">
        <v>1732</v>
      </c>
      <c r="V9" s="322">
        <v>30</v>
      </c>
      <c r="W9" s="322">
        <v>90</v>
      </c>
      <c r="X9" s="322">
        <v>1733</v>
      </c>
      <c r="Y9" s="170">
        <v>5</v>
      </c>
      <c r="Z9" s="170"/>
      <c r="AA9" s="181"/>
      <c r="AB9" s="181"/>
      <c r="AC9" s="181"/>
      <c r="AD9" s="283">
        <v>29.22</v>
      </c>
      <c r="AE9" s="349">
        <v>985.7</v>
      </c>
      <c r="AF9" s="662" t="s">
        <v>247</v>
      </c>
      <c r="AG9" s="361">
        <v>990</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110</v>
      </c>
      <c r="D11" s="171">
        <v>12</v>
      </c>
      <c r="E11" s="182">
        <v>-17.100000000000001</v>
      </c>
      <c r="F11" s="182">
        <v>-28</v>
      </c>
      <c r="G11" s="314">
        <v>-16</v>
      </c>
      <c r="H11" s="314">
        <v>-18.7</v>
      </c>
      <c r="I11" s="182"/>
      <c r="J11" s="182"/>
      <c r="K11" s="182"/>
      <c r="L11" s="175"/>
      <c r="M11" s="182"/>
      <c r="N11" s="175"/>
      <c r="O11" s="182"/>
      <c r="P11" s="175"/>
      <c r="Q11" s="182"/>
      <c r="R11" s="308"/>
      <c r="S11" s="171">
        <v>22</v>
      </c>
      <c r="T11" s="171">
        <v>120</v>
      </c>
      <c r="U11" s="171">
        <v>2230</v>
      </c>
      <c r="V11" s="322">
        <v>29</v>
      </c>
      <c r="W11" s="322">
        <v>120</v>
      </c>
      <c r="X11" s="322">
        <v>1834</v>
      </c>
      <c r="Y11" s="171">
        <v>6</v>
      </c>
      <c r="Z11" s="171"/>
      <c r="AA11" s="182"/>
      <c r="AB11" s="182"/>
      <c r="AC11" s="182"/>
      <c r="AD11" s="284">
        <v>29.26</v>
      </c>
      <c r="AE11" s="352">
        <v>986.9</v>
      </c>
      <c r="AF11" s="353" t="s">
        <v>330</v>
      </c>
      <c r="AG11" s="362">
        <v>991.3</v>
      </c>
      <c r="AH11" s="259"/>
    </row>
    <row r="12" spans="1:34" ht="12.75" customHeight="1" x14ac:dyDescent="0.2">
      <c r="A12" s="259"/>
      <c r="B12" s="344"/>
      <c r="C12" s="718" t="s">
        <v>74</v>
      </c>
      <c r="D12" s="719"/>
      <c r="E12" s="720"/>
      <c r="F12" s="345"/>
      <c r="G12" s="310">
        <f>IF(COUNT(G8:G11)=0,"",MAX(G8:G11))</f>
        <v>-14</v>
      </c>
      <c r="H12" s="311">
        <f>IF(COUNT(H8:H11)=0,"",MIN(H8:H11))</f>
        <v>-18.7</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40</v>
      </c>
      <c r="D14" s="170">
        <v>23</v>
      </c>
      <c r="E14" s="181">
        <v>-21.8</v>
      </c>
      <c r="F14" s="181">
        <v>-30.6</v>
      </c>
      <c r="G14" s="314">
        <v>-16.5</v>
      </c>
      <c r="H14" s="314">
        <v>-21.6</v>
      </c>
      <c r="I14" s="181"/>
      <c r="J14" s="181"/>
      <c r="K14" s="181"/>
      <c r="L14" s="174"/>
      <c r="M14" s="181"/>
      <c r="N14" s="174"/>
      <c r="O14" s="181"/>
      <c r="P14" s="174"/>
      <c r="Q14" s="181"/>
      <c r="R14" s="308"/>
      <c r="S14" s="170">
        <v>31</v>
      </c>
      <c r="T14" s="170">
        <v>40</v>
      </c>
      <c r="U14" s="170">
        <v>530</v>
      </c>
      <c r="V14" s="322">
        <v>35</v>
      </c>
      <c r="W14" s="322">
        <v>40</v>
      </c>
      <c r="X14" s="322">
        <v>529</v>
      </c>
      <c r="Y14" s="170">
        <v>3</v>
      </c>
      <c r="Z14" s="170"/>
      <c r="AA14" s="181"/>
      <c r="AB14" s="181"/>
      <c r="AC14" s="181"/>
      <c r="AD14" s="283">
        <v>29.25</v>
      </c>
      <c r="AE14" s="349">
        <v>986.4</v>
      </c>
      <c r="AF14" s="351" t="s">
        <v>310</v>
      </c>
      <c r="AG14" s="361">
        <v>991.2</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40</v>
      </c>
      <c r="D16" s="171">
        <v>23</v>
      </c>
      <c r="E16" s="182">
        <v>-20.6</v>
      </c>
      <c r="F16" s="182">
        <v>-31.5</v>
      </c>
      <c r="G16" s="314">
        <v>-18.5</v>
      </c>
      <c r="H16" s="314">
        <v>-21.9</v>
      </c>
      <c r="I16" s="182"/>
      <c r="J16" s="182"/>
      <c r="K16" s="182"/>
      <c r="L16" s="175"/>
      <c r="M16" s="182"/>
      <c r="N16" s="175"/>
      <c r="O16" s="182"/>
      <c r="P16" s="175"/>
      <c r="Q16" s="182"/>
      <c r="R16" s="308"/>
      <c r="S16" s="171">
        <v>22</v>
      </c>
      <c r="T16" s="171">
        <v>40</v>
      </c>
      <c r="U16" s="171">
        <v>1150</v>
      </c>
      <c r="V16" s="322">
        <v>34</v>
      </c>
      <c r="W16" s="322">
        <v>40</v>
      </c>
      <c r="X16" s="322">
        <v>721</v>
      </c>
      <c r="Y16" s="171">
        <v>1</v>
      </c>
      <c r="Z16" s="171"/>
      <c r="AA16" s="182"/>
      <c r="AB16" s="182"/>
      <c r="AC16" s="182"/>
      <c r="AD16" s="284">
        <v>29.25</v>
      </c>
      <c r="AE16" s="352">
        <v>986.4</v>
      </c>
      <c r="AF16" s="353" t="s">
        <v>331</v>
      </c>
      <c r="AG16" s="362">
        <v>991.2</v>
      </c>
      <c r="AH16" s="259"/>
    </row>
    <row r="17" spans="1:34" ht="12.75" customHeight="1" x14ac:dyDescent="0.2">
      <c r="A17" s="259"/>
      <c r="B17" s="344"/>
      <c r="C17" s="696" t="s">
        <v>74</v>
      </c>
      <c r="D17" s="697"/>
      <c r="E17" s="698"/>
      <c r="F17" s="342"/>
      <c r="G17" s="310">
        <f>IF(COUNT(G13:G16)=0,"",MAX(G13:G16))</f>
        <v>-16.5</v>
      </c>
      <c r="H17" s="312">
        <f>IF(COUNT(H13:H16)=0,"",MIN(H13:H16))</f>
        <v>-21.9</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IF(COUNT(C8:C11,C13:C16)=0,"",'Winds-Day'!BG25)</f>
        <v>53.667892956418406</v>
      </c>
      <c r="D20" s="48">
        <f>IF(COUNT(D8:D11,D13:D16)=0,"",SUM(D8:D11,D13:D16)/COUNT(D8:D11,D13:D16))</f>
        <v>16.5</v>
      </c>
      <c r="E20" s="341">
        <f>IF((COUNT(G12,G17))=0,"",(MAX(G12,G17)))</f>
        <v>-14</v>
      </c>
      <c r="F20" s="313">
        <f>E20</f>
        <v>-14</v>
      </c>
      <c r="G20" s="305">
        <f>IF((COUNT(H12,H17))=0,"",(MIN(H12,H17)))</f>
        <v>-21.9</v>
      </c>
      <c r="H20" s="59">
        <f>IF((COUNT(E20:G20))=0,"",(AVERAGE(E20:G20)))</f>
        <v>-16.633333333333333</v>
      </c>
      <c r="I20" s="62" t="s">
        <v>87</v>
      </c>
      <c r="J20" s="289">
        <f>SUM(I8:I9)</f>
        <v>0</v>
      </c>
      <c r="K20" s="290">
        <f>SUM(J8:J9)</f>
        <v>0</v>
      </c>
      <c r="L20" s="301">
        <f>SUM(K8:K9)</f>
        <v>0</v>
      </c>
      <c r="M20" s="186"/>
      <c r="N20" s="185">
        <f>M20*9/5+32</f>
        <v>32</v>
      </c>
      <c r="O20" s="299">
        <f>SUM(M8:M11,M13:M16)</f>
        <v>0</v>
      </c>
      <c r="P20" s="298">
        <f>SUM(O8:O11,O13:O16)</f>
        <v>0</v>
      </c>
      <c r="Q20" s="300">
        <f>SUM(Q8:Q11,Q13:Q16)</f>
        <v>0</v>
      </c>
      <c r="R20" s="359">
        <f>SUM(R8:R11,R13:R16)</f>
        <v>0</v>
      </c>
      <c r="S20" s="60">
        <f>IF(COUNT(T8:T11,T13:T16)=0,"",VLOOKUP(MAX(S8:S16),S8:U16,2,FALSE))</f>
        <v>40</v>
      </c>
      <c r="T20" s="45">
        <f>IF(COUNT(S8:S11,S13:S16)=0,"",MAX(S8:S11,S13:S16))</f>
        <v>31</v>
      </c>
      <c r="U20" s="48">
        <f>IF(COUNT(U8:U11,U13:U16)=0,"",VLOOKUP(MAX(S8:S16),S8:U16,3,FALSE))</f>
        <v>530</v>
      </c>
      <c r="V20" s="67">
        <f>IF(COUNT(W8:W11,W13:W16)=0,"",VLOOKUP(MAX(V8:V16),V8:X16,2,FALSE))</f>
        <v>40</v>
      </c>
      <c r="W20" s="68">
        <f>IF(COUNT(V8:V11,V13:V16)=0,"",MAX(V8:V11,V13:V16))</f>
        <v>35</v>
      </c>
      <c r="X20" s="187">
        <f>IF(COUNT(X8:X11,X13:X16)=0,"",VLOOKUP(MAX(V8:V16),V8:X16,3,FALSE))</f>
        <v>529</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3.75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29.26</v>
      </c>
      <c r="T23" s="44">
        <f>IF(COUNT(AD8:AD11,AD13:AD16)=0,"",MIN(AD8:AD16))</f>
        <v>29.22</v>
      </c>
      <c r="U23" s="44">
        <f>IF(COUNT(AD8:AD11,AD13:AD16)=0,"",AVERAGE(AD8:AD16))</f>
        <v>29.245000000000001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4.00000000000027E-2</v>
      </c>
      <c r="X24" s="120">
        <f>IF(COUNT(E8:E11,E13:E16)=0,"",E20-G20)</f>
        <v>7.8999999999999986</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O15" sqref="O15"/>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152</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54"/>
      <c r="AG8" s="360"/>
      <c r="AH8" s="259"/>
    </row>
    <row r="9" spans="1:34" ht="12.75" customHeight="1" x14ac:dyDescent="0.2">
      <c r="A9" s="259"/>
      <c r="B9" s="50" t="s">
        <v>18</v>
      </c>
      <c r="C9" s="178">
        <v>70</v>
      </c>
      <c r="D9" s="170">
        <v>10</v>
      </c>
      <c r="E9" s="181">
        <v>-26.7</v>
      </c>
      <c r="F9" s="181">
        <v>-33.6</v>
      </c>
      <c r="G9" s="314">
        <v>-24.6</v>
      </c>
      <c r="H9" s="314">
        <v>-26.9</v>
      </c>
      <c r="I9" s="181"/>
      <c r="J9" s="181"/>
      <c r="K9" s="181"/>
      <c r="L9" s="174"/>
      <c r="M9" s="181"/>
      <c r="N9" s="174"/>
      <c r="O9" s="181"/>
      <c r="P9" s="174"/>
      <c r="Q9" s="181"/>
      <c r="R9" s="308">
        <v>0</v>
      </c>
      <c r="S9" s="170">
        <v>16</v>
      </c>
      <c r="T9" s="170">
        <v>40</v>
      </c>
      <c r="U9" s="170">
        <v>1555</v>
      </c>
      <c r="V9" s="322">
        <v>20</v>
      </c>
      <c r="W9" s="322">
        <v>70</v>
      </c>
      <c r="X9" s="322">
        <v>1213</v>
      </c>
      <c r="Y9" s="170">
        <v>2</v>
      </c>
      <c r="Z9" s="170">
        <v>41</v>
      </c>
      <c r="AA9" s="181"/>
      <c r="AB9" s="181"/>
      <c r="AC9" s="181"/>
      <c r="AD9" s="283">
        <v>29.29</v>
      </c>
      <c r="AE9" s="349">
        <v>988</v>
      </c>
      <c r="AF9" s="351" t="s">
        <v>250</v>
      </c>
      <c r="AG9" s="361">
        <v>992.6</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110</v>
      </c>
      <c r="D11" s="171">
        <v>13</v>
      </c>
      <c r="E11" s="182">
        <v>-27.2</v>
      </c>
      <c r="F11" s="182">
        <v>-35.700000000000003</v>
      </c>
      <c r="G11" s="314">
        <v>-25.5</v>
      </c>
      <c r="H11" s="314">
        <v>-27.9</v>
      </c>
      <c r="I11" s="182"/>
      <c r="J11" s="182"/>
      <c r="K11" s="182"/>
      <c r="L11" s="175"/>
      <c r="M11" s="182"/>
      <c r="N11" s="175"/>
      <c r="O11" s="182"/>
      <c r="P11" s="175"/>
      <c r="Q11" s="182"/>
      <c r="R11" s="308">
        <v>0</v>
      </c>
      <c r="S11" s="171">
        <v>19</v>
      </c>
      <c r="T11" s="171">
        <v>110</v>
      </c>
      <c r="U11" s="171">
        <v>2255</v>
      </c>
      <c r="V11" s="322">
        <v>32</v>
      </c>
      <c r="W11" s="322">
        <v>130</v>
      </c>
      <c r="X11" s="322">
        <v>2238</v>
      </c>
      <c r="Y11" s="171"/>
      <c r="Z11" s="171"/>
      <c r="AA11" s="182"/>
      <c r="AB11" s="182"/>
      <c r="AC11" s="182"/>
      <c r="AD11" s="284">
        <v>29.3</v>
      </c>
      <c r="AE11" s="352">
        <v>988.1</v>
      </c>
      <c r="AF11" s="353" t="s">
        <v>251</v>
      </c>
      <c r="AG11" s="362">
        <v>993</v>
      </c>
      <c r="AH11" s="259"/>
    </row>
    <row r="12" spans="1:34" ht="12.75" customHeight="1" x14ac:dyDescent="0.2">
      <c r="A12" s="259"/>
      <c r="B12" s="344"/>
      <c r="C12" s="718" t="s">
        <v>74</v>
      </c>
      <c r="D12" s="719"/>
      <c r="E12" s="720"/>
      <c r="F12" s="345"/>
      <c r="G12" s="310">
        <f>IF(COUNT(G8:G11)=0,"",MAX(G8:G11))</f>
        <v>-24.6</v>
      </c>
      <c r="H12" s="311">
        <f>IF(COUNT(H8:H11)=0,"",MIN(H8:H11))</f>
        <v>-27.9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90</v>
      </c>
      <c r="D14" s="170">
        <v>4</v>
      </c>
      <c r="E14" s="181">
        <v>-26.7</v>
      </c>
      <c r="F14" s="181">
        <v>-34.200000000000003</v>
      </c>
      <c r="G14" s="314">
        <v>-24.9</v>
      </c>
      <c r="H14" s="314">
        <v>-27.8</v>
      </c>
      <c r="I14" s="181"/>
      <c r="J14" s="181"/>
      <c r="K14" s="181"/>
      <c r="L14" s="174"/>
      <c r="M14" s="181"/>
      <c r="N14" s="174"/>
      <c r="O14" s="181"/>
      <c r="P14" s="174"/>
      <c r="Q14" s="181"/>
      <c r="R14" s="308">
        <v>0</v>
      </c>
      <c r="S14" s="170">
        <v>20</v>
      </c>
      <c r="T14" s="170">
        <v>40</v>
      </c>
      <c r="U14" s="170">
        <v>2255</v>
      </c>
      <c r="V14" s="322">
        <v>26</v>
      </c>
      <c r="W14" s="322">
        <v>50</v>
      </c>
      <c r="X14" s="322">
        <v>2244</v>
      </c>
      <c r="Y14" s="170">
        <v>7</v>
      </c>
      <c r="Z14" s="170">
        <v>42</v>
      </c>
      <c r="AA14" s="181"/>
      <c r="AB14" s="181"/>
      <c r="AC14" s="181"/>
      <c r="AD14" s="283">
        <v>29.26</v>
      </c>
      <c r="AE14" s="349">
        <v>986.7</v>
      </c>
      <c r="AF14" s="351" t="s">
        <v>248</v>
      </c>
      <c r="AG14" s="361">
        <v>991.5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130</v>
      </c>
      <c r="D16" s="171">
        <v>5</v>
      </c>
      <c r="E16" s="182">
        <v>-22.3</v>
      </c>
      <c r="F16" s="182">
        <v>-31.4</v>
      </c>
      <c r="G16" s="314">
        <v>-22</v>
      </c>
      <c r="H16" s="314">
        <v>-25.4</v>
      </c>
      <c r="I16" s="182"/>
      <c r="J16" s="182"/>
      <c r="K16" s="182"/>
      <c r="L16" s="175"/>
      <c r="M16" s="182"/>
      <c r="N16" s="175"/>
      <c r="O16" s="182"/>
      <c r="P16" s="175"/>
      <c r="Q16" s="182"/>
      <c r="R16" s="308">
        <v>0</v>
      </c>
      <c r="S16" s="171">
        <v>12</v>
      </c>
      <c r="T16" s="171">
        <v>80</v>
      </c>
      <c r="U16" s="171">
        <v>612</v>
      </c>
      <c r="V16" s="322">
        <v>12</v>
      </c>
      <c r="W16" s="322">
        <v>80</v>
      </c>
      <c r="X16" s="322">
        <v>612</v>
      </c>
      <c r="Y16" s="171">
        <v>7</v>
      </c>
      <c r="Z16" s="171">
        <v>42</v>
      </c>
      <c r="AA16" s="182"/>
      <c r="AB16" s="182"/>
      <c r="AC16" s="182"/>
      <c r="AD16" s="284">
        <v>29.21</v>
      </c>
      <c r="AE16" s="352">
        <v>984.8</v>
      </c>
      <c r="AF16" s="353" t="s">
        <v>252</v>
      </c>
      <c r="AG16" s="362">
        <v>989.9</v>
      </c>
      <c r="AH16" s="259"/>
    </row>
    <row r="17" spans="1:34" ht="12.75" customHeight="1" x14ac:dyDescent="0.2">
      <c r="A17" s="259"/>
      <c r="B17" s="344"/>
      <c r="C17" s="696" t="s">
        <v>74</v>
      </c>
      <c r="D17" s="697"/>
      <c r="E17" s="698"/>
      <c r="F17" s="342"/>
      <c r="G17" s="310">
        <f>IF(COUNT(G13:G16)=0,"",MAX(G13:G16))</f>
        <v>-22</v>
      </c>
      <c r="H17" s="312">
        <f>IF(COUNT(H13:H16)=0,"",MIN(H13:H16))</f>
        <v>-27.8</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IF(COUNT(C8:C11,C13:C16)=0,"",'Winds-Day'!G25)</f>
        <v>98.194615110751627</v>
      </c>
      <c r="D20" s="48">
        <f>IF(COUNT(D8:D11,D13:D16)=0,"",SUM(D8:D11,D13:D16)/COUNT(D8:D11,D13:D16))</f>
        <v>8</v>
      </c>
      <c r="E20" s="341">
        <f>IF((COUNT(G12,G17))=0,"",(MAX(G12,G17)))</f>
        <v>-22</v>
      </c>
      <c r="F20" s="313">
        <f>E20</f>
        <v>-22</v>
      </c>
      <c r="G20" s="305">
        <f>IF((COUNT(H12,H17))=0,"",(MIN(H12,H17)))</f>
        <v>-27.9</v>
      </c>
      <c r="H20" s="59">
        <f>IF((COUNT(E20:G20))=0,"",(AVERAGE(E20:G20)))</f>
        <v>-23.966666666666669</v>
      </c>
      <c r="I20" s="62" t="s">
        <v>87</v>
      </c>
      <c r="J20" s="289">
        <f>SUM(I8:I9)</f>
        <v>0</v>
      </c>
      <c r="K20" s="290">
        <f>SUM(J8:J9)</f>
        <v>0</v>
      </c>
      <c r="L20" s="301">
        <f>SUM(K8:K9)</f>
        <v>0</v>
      </c>
      <c r="M20" s="186">
        <v>-43</v>
      </c>
      <c r="N20" s="185">
        <f>M20*9/5+32</f>
        <v>-45.400000000000006</v>
      </c>
      <c r="O20" s="299">
        <f>SUM(M8:M11,M13:M16)</f>
        <v>0</v>
      </c>
      <c r="P20" s="298">
        <f>SUM(O8:O11,O13:O16)</f>
        <v>0</v>
      </c>
      <c r="Q20" s="300">
        <f>SUM(Q8:Q11,Q13:Q16)</f>
        <v>0</v>
      </c>
      <c r="R20" s="359">
        <f>SUM(R8:R11,R13:R16)</f>
        <v>0</v>
      </c>
      <c r="S20" s="60">
        <f>IF(COUNT(T8:T11,T13:T16)=0,"",VLOOKUP(MAX(S8:S16),S8:U16,2,FALSE))</f>
        <v>40</v>
      </c>
      <c r="T20" s="45">
        <f>IF(COUNT(S8:S11,S13:S16)=0,"",MAX(S8:S11,S13:S16))</f>
        <v>20</v>
      </c>
      <c r="U20" s="48">
        <f>IF(COUNT(U8:U11,U13:U16)=0,"",VLOOKUP(MAX(S8:S16),S8:U16,3,FALSE))</f>
        <v>2255</v>
      </c>
      <c r="V20" s="67">
        <f>IF(COUNT(W8:W11,W13:W16)=0,"",VLOOKUP(MAX(V8:V16),V8:X16,2,FALSE))</f>
        <v>130</v>
      </c>
      <c r="W20" s="68">
        <f>IF(COUNT(V8:V11,V13:V16)=0,"",MAX(V8:V11,V13:V16))</f>
        <v>32</v>
      </c>
      <c r="X20" s="187">
        <f>IF(COUNT(X8:X11,X13:X16)=0,"",VLOOKUP(MAX(V8:V16),V8:X16,3,FALSE))</f>
        <v>2238</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5.333333333333333</v>
      </c>
      <c r="Z21" s="45">
        <f>IF(COUNT(Z8:Z11,Z13:Z16)=0,"",MIN(Z8:Z16))</f>
        <v>41</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29.3</v>
      </c>
      <c r="T23" s="44">
        <f>IF(COUNT(AD8:AD11,AD13:AD16)=0,"",MIN(AD8:AD16))</f>
        <v>29.21</v>
      </c>
      <c r="U23" s="44">
        <f>IF(COUNT(AD8:AD11,AD13:AD16)=0,"",AVERAGE(AD8:AD16))</f>
        <v>29.265000000000001</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8.9999999999999858E-2</v>
      </c>
      <c r="X24" s="120">
        <f>IF(COUNT(E8:E11,E13:E16)=0,"",E20-G20)</f>
        <v>5.8999999999999986</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tabSelected="1" zoomScaleNormal="100" workbookViewId="0">
      <pane ySplit="7" topLeftCell="A8" activePane="bottomLeft" state="frozen"/>
      <selection activeCell="AF28" sqref="AF28"/>
      <selection pane="bottomLeft" activeCell="AC14" sqref="AC14"/>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179</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20</v>
      </c>
      <c r="D9" s="170">
        <v>25</v>
      </c>
      <c r="E9" s="181">
        <v>-24.3</v>
      </c>
      <c r="F9" s="181">
        <v>-31.5</v>
      </c>
      <c r="G9" s="314">
        <v>-21.2</v>
      </c>
      <c r="H9" s="314">
        <v>-27.7</v>
      </c>
      <c r="I9" s="181"/>
      <c r="J9" s="181"/>
      <c r="K9" s="181"/>
      <c r="L9" s="174"/>
      <c r="M9" s="181"/>
      <c r="N9" s="174"/>
      <c r="O9" s="181"/>
      <c r="P9" s="174"/>
      <c r="Q9" s="181"/>
      <c r="R9" s="308"/>
      <c r="S9" s="170">
        <v>30</v>
      </c>
      <c r="T9" s="170">
        <v>20</v>
      </c>
      <c r="U9" s="170">
        <v>1737</v>
      </c>
      <c r="V9" s="322">
        <v>40</v>
      </c>
      <c r="W9" s="322">
        <v>20</v>
      </c>
      <c r="X9" s="322">
        <v>1736</v>
      </c>
      <c r="Y9" s="170">
        <v>3</v>
      </c>
      <c r="Z9" s="170"/>
      <c r="AA9" s="181"/>
      <c r="AB9" s="181"/>
      <c r="AC9" s="181"/>
      <c r="AD9" s="283">
        <v>29.25</v>
      </c>
      <c r="AE9" s="349">
        <v>987.8</v>
      </c>
      <c r="AF9" s="662" t="s">
        <v>332</v>
      </c>
      <c r="AG9" s="361">
        <v>992.2</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40</v>
      </c>
      <c r="D11" s="171">
        <v>16</v>
      </c>
      <c r="E11" s="182">
        <v>-19.2</v>
      </c>
      <c r="F11" s="182">
        <v>-29.7</v>
      </c>
      <c r="G11" s="314">
        <v>-19.2</v>
      </c>
      <c r="H11" s="314">
        <v>-24.2</v>
      </c>
      <c r="I11" s="182"/>
      <c r="J11" s="182"/>
      <c r="K11" s="182"/>
      <c r="L11" s="175"/>
      <c r="M11" s="182"/>
      <c r="N11" s="175"/>
      <c r="O11" s="182"/>
      <c r="P11" s="175"/>
      <c r="Q11" s="182"/>
      <c r="R11" s="308"/>
      <c r="S11" s="171">
        <v>27</v>
      </c>
      <c r="T11" s="171">
        <v>20</v>
      </c>
      <c r="U11" s="171">
        <v>1812</v>
      </c>
      <c r="V11" s="322">
        <v>35</v>
      </c>
      <c r="W11" s="322">
        <v>20</v>
      </c>
      <c r="X11" s="322">
        <v>1811</v>
      </c>
      <c r="Y11" s="171">
        <v>2</v>
      </c>
      <c r="Z11" s="171"/>
      <c r="AA11" s="182"/>
      <c r="AB11" s="182"/>
      <c r="AC11" s="182"/>
      <c r="AD11" s="284">
        <v>29.26</v>
      </c>
      <c r="AE11" s="352">
        <v>987.3</v>
      </c>
      <c r="AF11" s="353" t="s">
        <v>333</v>
      </c>
      <c r="AG11" s="362">
        <v>991.7</v>
      </c>
      <c r="AH11" s="259"/>
    </row>
    <row r="12" spans="1:34" ht="12.75" customHeight="1" x14ac:dyDescent="0.2">
      <c r="A12" s="259"/>
      <c r="B12" s="344"/>
      <c r="C12" s="718" t="s">
        <v>74</v>
      </c>
      <c r="D12" s="719"/>
      <c r="E12" s="720"/>
      <c r="F12" s="345"/>
      <c r="G12" s="310">
        <f>IF(COUNT(G8:G11)=0,"",MAX(G8:G11))</f>
        <v>-19.2</v>
      </c>
      <c r="H12" s="311">
        <f>IF(COUNT(H8:H11)=0,"",MIN(H8:H11))</f>
        <v>-27.7</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40</v>
      </c>
      <c r="D14" s="170">
        <v>12</v>
      </c>
      <c r="E14" s="181">
        <v>-19.399999999999999</v>
      </c>
      <c r="F14" s="181">
        <v>-30.3</v>
      </c>
      <c r="G14" s="314">
        <v>-17.7</v>
      </c>
      <c r="H14" s="314">
        <v>-24.2</v>
      </c>
      <c r="I14" s="181"/>
      <c r="J14" s="181"/>
      <c r="K14" s="181"/>
      <c r="L14" s="174"/>
      <c r="M14" s="181"/>
      <c r="N14" s="174"/>
      <c r="O14" s="181"/>
      <c r="P14" s="174"/>
      <c r="Q14" s="181"/>
      <c r="R14" s="308"/>
      <c r="S14" s="170">
        <v>22</v>
      </c>
      <c r="T14" s="170">
        <v>40</v>
      </c>
      <c r="U14" s="170">
        <v>339</v>
      </c>
      <c r="V14" s="322">
        <v>29</v>
      </c>
      <c r="W14" s="322">
        <v>90</v>
      </c>
      <c r="X14" s="322">
        <v>443</v>
      </c>
      <c r="Y14" s="170">
        <v>2</v>
      </c>
      <c r="Z14" s="170"/>
      <c r="AA14" s="181"/>
      <c r="AB14" s="181"/>
      <c r="AC14" s="181"/>
      <c r="AD14" s="283">
        <v>29.21</v>
      </c>
      <c r="AE14" s="349">
        <v>985.4</v>
      </c>
      <c r="AF14" s="351" t="s">
        <v>242</v>
      </c>
      <c r="AG14" s="361">
        <v>989.8</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50</v>
      </c>
      <c r="D16" s="171">
        <v>12</v>
      </c>
      <c r="E16" s="182">
        <v>-20.399999999999999</v>
      </c>
      <c r="F16" s="182">
        <v>-31.1</v>
      </c>
      <c r="G16" s="314">
        <v>-19.399999999999999</v>
      </c>
      <c r="H16" s="314">
        <v>-26.1</v>
      </c>
      <c r="I16" s="182"/>
      <c r="J16" s="182"/>
      <c r="K16" s="182"/>
      <c r="L16" s="175"/>
      <c r="M16" s="182"/>
      <c r="N16" s="175"/>
      <c r="O16" s="182"/>
      <c r="P16" s="175"/>
      <c r="Q16" s="182"/>
      <c r="R16" s="308"/>
      <c r="S16" s="171">
        <v>25</v>
      </c>
      <c r="T16" s="171">
        <v>40</v>
      </c>
      <c r="U16" s="171">
        <v>846</v>
      </c>
      <c r="V16" s="322">
        <v>33</v>
      </c>
      <c r="W16" s="322">
        <v>40</v>
      </c>
      <c r="X16" s="322">
        <v>824</v>
      </c>
      <c r="Y16" s="171">
        <v>1</v>
      </c>
      <c r="Z16" s="171"/>
      <c r="AA16" s="182"/>
      <c r="AB16" s="182"/>
      <c r="AC16" s="182"/>
      <c r="AD16" s="284">
        <v>29.2</v>
      </c>
      <c r="AE16" s="352">
        <v>985.1</v>
      </c>
      <c r="AF16" s="353" t="s">
        <v>270</v>
      </c>
      <c r="AG16" s="362">
        <v>989.6</v>
      </c>
      <c r="AH16" s="259"/>
    </row>
    <row r="17" spans="1:34" ht="12.75" customHeight="1" x14ac:dyDescent="0.2">
      <c r="A17" s="259"/>
      <c r="B17" s="344"/>
      <c r="C17" s="696" t="s">
        <v>74</v>
      </c>
      <c r="D17" s="697"/>
      <c r="E17" s="698"/>
      <c r="F17" s="342"/>
      <c r="G17" s="310">
        <f>IF(COUNT(G13:G16)=0,"",MAX(G13:G16))</f>
        <v>-17.7</v>
      </c>
      <c r="H17" s="312">
        <f>IF(COUNT(H13:H16)=0,"",MIN(H13:H16))</f>
        <v>-26.1</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IF(COUNT(C8:C11,C13:C16)=0,"",'Winds-Day'!BI25)</f>
        <v>34.167817769786026</v>
      </c>
      <c r="D20" s="48">
        <f>IF(COUNT(D8:D11,D13:D16)=0,"",SUM(D8:D11,D13:D16)/COUNT(D8:D11,D13:D16))</f>
        <v>16.25</v>
      </c>
      <c r="E20" s="341">
        <f>IF((COUNT(G12,G17))=0,"",(MAX(G12,G17)))</f>
        <v>-17.7</v>
      </c>
      <c r="F20" s="313">
        <f>E20</f>
        <v>-17.7</v>
      </c>
      <c r="G20" s="305">
        <f>IF((COUNT(H12,H17))=0,"",(MIN(H12,H17)))</f>
        <v>-27.7</v>
      </c>
      <c r="H20" s="59">
        <f>IF((COUNT(E20:G20))=0,"",(AVERAGE(E20:G20)))</f>
        <v>-21.033333333333331</v>
      </c>
      <c r="I20" s="62" t="s">
        <v>87</v>
      </c>
      <c r="J20" s="289">
        <f>SUM(I8:I9)</f>
        <v>0</v>
      </c>
      <c r="K20" s="290">
        <f>SUM(J8:J9)</f>
        <v>0</v>
      </c>
      <c r="L20" s="301">
        <f>SUM(K8:K9)</f>
        <v>0</v>
      </c>
      <c r="M20" s="186"/>
      <c r="N20" s="185">
        <f>M20*9/5+32</f>
        <v>32</v>
      </c>
      <c r="O20" s="299">
        <f>SUM(M8:M11,M13:M16)</f>
        <v>0</v>
      </c>
      <c r="P20" s="298">
        <f>SUM(O8:O11,O13:O16)</f>
        <v>0</v>
      </c>
      <c r="Q20" s="300">
        <f>SUM(Q8:Q11,Q13:Q16)</f>
        <v>0</v>
      </c>
      <c r="R20" s="359">
        <f>SUM(R8:R11,R13:R16)</f>
        <v>0</v>
      </c>
      <c r="S20" s="60">
        <f>IF(COUNT(T8:T11,T13:T16)=0,"",VLOOKUP(MAX(S8:S16),S8:U16,2,FALSE))</f>
        <v>20</v>
      </c>
      <c r="T20" s="45">
        <f>IF(COUNT(S8:S11,S13:S16)=0,"",MAX(S8:S11,S13:S16))</f>
        <v>30</v>
      </c>
      <c r="U20" s="48">
        <f>IF(COUNT(U8:U11,U13:U16)=0,"",VLOOKUP(MAX(S8:S16),S8:U16,3,FALSE))</f>
        <v>1737</v>
      </c>
      <c r="V20" s="67">
        <f>IF(COUNT(W8:W11,W13:W16)=0,"",VLOOKUP(MAX(V8:V16),V8:X16,2,FALSE))</f>
        <v>20</v>
      </c>
      <c r="W20" s="68">
        <f>IF(COUNT(V8:V11,V13:V16)=0,"",MAX(V8:V11,V13:V16))</f>
        <v>40</v>
      </c>
      <c r="X20" s="187">
        <f>IF(COUNT(X8:X11,X13:X16)=0,"",VLOOKUP(MAX(V8:V16),V8:X16,3,FALSE))</f>
        <v>1736</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2</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29.26</v>
      </c>
      <c r="T23" s="44">
        <f>IF(COUNT(AD8:AD11,AD13:AD16)=0,"",MIN(AD8:AD16))</f>
        <v>29.2</v>
      </c>
      <c r="U23" s="44">
        <f>IF(COUNT(AD8:AD11,AD13:AD16)=0,"",AVERAGE(AD8:AD16))</f>
        <v>29.23</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6.0000000000002274E-2</v>
      </c>
      <c r="X24" s="120">
        <f>IF(COUNT(E8:E11,E13:E16)=0,"",E20-G20)</f>
        <v>10</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AF28" sqref="AF28"/>
      <selection pane="bottomLeft" activeCell="O23" sqref="O23"/>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180</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c r="D9" s="170"/>
      <c r="E9" s="181"/>
      <c r="F9" s="181"/>
      <c r="G9" s="314"/>
      <c r="H9" s="314"/>
      <c r="I9" s="181"/>
      <c r="J9" s="181"/>
      <c r="K9" s="181"/>
      <c r="L9" s="174"/>
      <c r="M9" s="181"/>
      <c r="N9" s="174"/>
      <c r="O9" s="181"/>
      <c r="P9" s="174"/>
      <c r="Q9" s="181"/>
      <c r="R9" s="308"/>
      <c r="S9" s="170"/>
      <c r="T9" s="170"/>
      <c r="U9" s="170"/>
      <c r="V9" s="322"/>
      <c r="W9" s="322"/>
      <c r="X9" s="322"/>
      <c r="Y9" s="170"/>
      <c r="Z9" s="170"/>
      <c r="AA9" s="181"/>
      <c r="AB9" s="181"/>
      <c r="AC9" s="181"/>
      <c r="AD9" s="283"/>
      <c r="AE9" s="349"/>
      <c r="AF9" s="350"/>
      <c r="AG9" s="361"/>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c r="D11" s="171"/>
      <c r="E11" s="182"/>
      <c r="F11" s="182"/>
      <c r="G11" s="314"/>
      <c r="H11" s="314"/>
      <c r="I11" s="182"/>
      <c r="J11" s="182"/>
      <c r="K11" s="182"/>
      <c r="L11" s="175"/>
      <c r="M11" s="182"/>
      <c r="N11" s="175"/>
      <c r="O11" s="182"/>
      <c r="P11" s="175"/>
      <c r="Q11" s="182"/>
      <c r="R11" s="308"/>
      <c r="S11" s="171"/>
      <c r="T11" s="171"/>
      <c r="U11" s="171"/>
      <c r="V11" s="322"/>
      <c r="W11" s="322"/>
      <c r="X11" s="322"/>
      <c r="Y11" s="171"/>
      <c r="Z11" s="171"/>
      <c r="AA11" s="182"/>
      <c r="AB11" s="182"/>
      <c r="AC11" s="182"/>
      <c r="AD11" s="284"/>
      <c r="AE11" s="352"/>
      <c r="AF11" s="353"/>
      <c r="AG11" s="362"/>
      <c r="AH11" s="259"/>
    </row>
    <row r="12" spans="1:34" ht="12.75" customHeight="1" x14ac:dyDescent="0.2">
      <c r="A12" s="259"/>
      <c r="B12" s="344"/>
      <c r="C12" s="718" t="s">
        <v>74</v>
      </c>
      <c r="D12" s="719"/>
      <c r="E12" s="720"/>
      <c r="F12" s="345"/>
      <c r="G12" s="310" t="str">
        <f>IF(COUNT(G8:G11)=0,"",MAX(G8:G11))</f>
        <v/>
      </c>
      <c r="H12" s="311" t="str">
        <f>IF(COUNT(H8:H11)=0,"",MIN(H8:H11))</f>
        <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c r="D14" s="170"/>
      <c r="E14" s="181"/>
      <c r="F14" s="181"/>
      <c r="G14" s="314"/>
      <c r="H14" s="314"/>
      <c r="I14" s="181"/>
      <c r="J14" s="181"/>
      <c r="K14" s="181"/>
      <c r="L14" s="174"/>
      <c r="M14" s="181"/>
      <c r="N14" s="174"/>
      <c r="O14" s="181"/>
      <c r="P14" s="174"/>
      <c r="Q14" s="181"/>
      <c r="R14" s="308"/>
      <c r="S14" s="170"/>
      <c r="T14" s="170"/>
      <c r="U14" s="170"/>
      <c r="V14" s="322"/>
      <c r="W14" s="322"/>
      <c r="X14" s="322"/>
      <c r="Y14" s="170"/>
      <c r="Z14" s="170"/>
      <c r="AA14" s="181"/>
      <c r="AB14" s="181"/>
      <c r="AC14" s="181"/>
      <c r="AD14" s="283"/>
      <c r="AE14" s="349"/>
      <c r="AF14" s="351"/>
      <c r="AG14" s="361"/>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c r="D16" s="171"/>
      <c r="E16" s="182"/>
      <c r="F16" s="182"/>
      <c r="G16" s="314"/>
      <c r="H16" s="314"/>
      <c r="I16" s="182"/>
      <c r="J16" s="182"/>
      <c r="K16" s="182"/>
      <c r="L16" s="175"/>
      <c r="M16" s="182"/>
      <c r="N16" s="175"/>
      <c r="O16" s="182"/>
      <c r="P16" s="175"/>
      <c r="Q16" s="182"/>
      <c r="R16" s="308"/>
      <c r="S16" s="171"/>
      <c r="T16" s="171"/>
      <c r="U16" s="171"/>
      <c r="V16" s="322"/>
      <c r="W16" s="322"/>
      <c r="X16" s="322"/>
      <c r="Y16" s="171"/>
      <c r="Z16" s="171"/>
      <c r="AA16" s="182"/>
      <c r="AB16" s="182"/>
      <c r="AC16" s="182"/>
      <c r="AD16" s="284"/>
      <c r="AE16" s="352"/>
      <c r="AF16" s="353"/>
      <c r="AG16" s="362"/>
      <c r="AH16" s="259"/>
    </row>
    <row r="17" spans="1:34" ht="12.75" customHeight="1" x14ac:dyDescent="0.2">
      <c r="A17" s="259"/>
      <c r="B17" s="344"/>
      <c r="C17" s="696" t="s">
        <v>74</v>
      </c>
      <c r="D17" s="697"/>
      <c r="E17" s="698"/>
      <c r="F17" s="342"/>
      <c r="G17" s="310" t="str">
        <f>IF(COUNT(G13:G16)=0,"",MAX(G13:G16))</f>
        <v/>
      </c>
      <c r="H17" s="312" t="str">
        <f>IF(COUNT(H13:H16)=0,"",MIN(H13:H16))</f>
        <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t="str">
        <f>IF(COUNT(C8:C11,C13:C16)=0,"",'Winds-Day'!BK25)</f>
        <v/>
      </c>
      <c r="D20" s="48" t="str">
        <f>IF(COUNT(D8:D11,D13:D16)=0,"",SUM(D8:D11,D13:D16)/COUNT(D8:D11,D13:D16))</f>
        <v/>
      </c>
      <c r="E20" s="341" t="str">
        <f>IF((COUNT(G12,G17))=0,"",(MAX(G12,G17)))</f>
        <v/>
      </c>
      <c r="F20" s="313" t="str">
        <f>E20</f>
        <v/>
      </c>
      <c r="G20" s="305" t="str">
        <f>IF((COUNT(H12,H17))=0,"",(MIN(H12,H17)))</f>
        <v/>
      </c>
      <c r="H20" s="59" t="str">
        <f>IF((COUNT(E20:G20))=0,"",(AVERAGE(E20:G20)))</f>
        <v/>
      </c>
      <c r="I20" s="62" t="s">
        <v>87</v>
      </c>
      <c r="J20" s="289">
        <f>SUM(I8:I9)</f>
        <v>0</v>
      </c>
      <c r="K20" s="290">
        <f>SUM(J8:J9)</f>
        <v>0</v>
      </c>
      <c r="L20" s="301">
        <f>SUM(K8:K9)</f>
        <v>0</v>
      </c>
      <c r="M20" s="186"/>
      <c r="N20" s="185">
        <f>M20*9/5+32</f>
        <v>32</v>
      </c>
      <c r="O20" s="299">
        <f>SUM(M8:M11,M13:M16)</f>
        <v>0</v>
      </c>
      <c r="P20" s="298">
        <f>SUM(O8:O11,O13:O16)</f>
        <v>0</v>
      </c>
      <c r="Q20" s="300">
        <f>SUM(Q8:Q11,Q13:Q16)</f>
        <v>0</v>
      </c>
      <c r="R20" s="359">
        <f>SUM(R8:R11,R13:R16)</f>
        <v>0</v>
      </c>
      <c r="S20" s="60" t="str">
        <f>IF(COUNT(T8:T11,T13:T16)=0,"",VLOOKUP(MAX(S8:S16),S8:U16,2,FALSE))</f>
        <v/>
      </c>
      <c r="T20" s="45" t="str">
        <f>IF(COUNT(S8:S11,S13:S16)=0,"",MAX(S8:S11,S13:S16))</f>
        <v/>
      </c>
      <c r="U20" s="48" t="str">
        <f>IF(COUNT(U8:U11,U13:U16)=0,"",VLOOKUP(MAX(S8:S16),S8:U16,3,FALSE))</f>
        <v/>
      </c>
      <c r="V20" s="67" t="str">
        <f>IF(COUNT(W8:W11,W13:W16)=0,"",VLOOKUP(MAX(V8:V16),V8:X16,2,FALSE))</f>
        <v/>
      </c>
      <c r="W20" s="68" t="str">
        <f>IF(COUNT(V8:V11,V13:V16)=0,"",MAX(V8:V11,V13:V16))</f>
        <v/>
      </c>
      <c r="X20" s="187" t="str">
        <f>IF(COUNT(X8:X11,X13:X16)=0,"",VLOOKUP(MAX(V8:V16),V8:X16,3,FALSE))</f>
        <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t="str">
        <f>IF(COUNT(Y8:Y11,Y13:Y16)=0,"",AVERAGE(Y8:Y16))</f>
        <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t="str">
        <f>IF(COUNT(AD8:AD11,AD13:AD16)=0,"",MAX(AD8:AD16))</f>
        <v/>
      </c>
      <c r="T23" s="44" t="str">
        <f>IF(COUNT(AD8:AD11,AD13:AD16)=0,"",MIN(AD8:AD16))</f>
        <v/>
      </c>
      <c r="U23" s="44" t="str">
        <f>IF(COUNT(AD8:AD11,AD13:AD16)=0,"",AVERAGE(AD8:AD16))</f>
        <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0</v>
      </c>
      <c r="W24" s="58" t="str">
        <f>IF(COUNT(AD8:AD11,AD13:AD16)=0,"",S23-T23)</f>
        <v/>
      </c>
      <c r="X24" s="120" t="str">
        <f>IF(COUNT(E8:E11,E13:E16)=0,"",E20-G20)</f>
        <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7"/>
  <sheetViews>
    <sheetView zoomScale="75" workbookViewId="0">
      <selection activeCell="BD3" sqref="BD3:BE4"/>
    </sheetView>
  </sheetViews>
  <sheetFormatPr defaultRowHeight="12.75" x14ac:dyDescent="0.2"/>
  <cols>
    <col min="1" max="1" width="2.7109375" customWidth="1"/>
    <col min="2" max="2" width="13.140625" customWidth="1"/>
    <col min="3" max="64" width="5.7109375" customWidth="1"/>
    <col min="65" max="65" width="2.7109375" customWidth="1"/>
  </cols>
  <sheetData>
    <row r="1" spans="1:65" x14ac:dyDescent="0.2">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row>
    <row r="2" spans="1:65" x14ac:dyDescent="0.2">
      <c r="A2" s="56"/>
      <c r="B2" s="6"/>
      <c r="C2" s="8" t="s">
        <v>22</v>
      </c>
      <c r="D2" s="9"/>
      <c r="E2" t="s">
        <v>23</v>
      </c>
      <c r="G2" s="8" t="s">
        <v>24</v>
      </c>
      <c r="H2" s="9"/>
      <c r="I2" t="s">
        <v>25</v>
      </c>
      <c r="K2" s="8" t="s">
        <v>26</v>
      </c>
      <c r="L2" s="9"/>
      <c r="M2" t="s">
        <v>27</v>
      </c>
      <c r="O2" s="8" t="s">
        <v>28</v>
      </c>
      <c r="P2" s="9"/>
      <c r="Q2" t="s">
        <v>29</v>
      </c>
      <c r="S2" s="8" t="s">
        <v>30</v>
      </c>
      <c r="T2" s="9"/>
      <c r="U2" t="s">
        <v>31</v>
      </c>
      <c r="W2" s="8" t="s">
        <v>32</v>
      </c>
      <c r="X2" s="9"/>
      <c r="Y2" t="s">
        <v>33</v>
      </c>
      <c r="AA2" s="8" t="s">
        <v>34</v>
      </c>
      <c r="AB2" s="9"/>
      <c r="AC2" t="s">
        <v>35</v>
      </c>
      <c r="AE2" s="8" t="s">
        <v>36</v>
      </c>
      <c r="AF2" s="9"/>
      <c r="AG2" t="s">
        <v>37</v>
      </c>
      <c r="AI2" s="8" t="s">
        <v>38</v>
      </c>
      <c r="AJ2" s="9"/>
      <c r="AK2" t="s">
        <v>39</v>
      </c>
      <c r="AM2" s="8" t="s">
        <v>40</v>
      </c>
      <c r="AN2" s="9"/>
      <c r="AO2" t="s">
        <v>41</v>
      </c>
      <c r="AQ2" s="8" t="s">
        <v>42</v>
      </c>
      <c r="AR2" s="9"/>
      <c r="AS2" t="s">
        <v>43</v>
      </c>
      <c r="AU2" s="8" t="s">
        <v>44</v>
      </c>
      <c r="AV2" s="9"/>
      <c r="AW2" t="s">
        <v>45</v>
      </c>
      <c r="AY2" s="8" t="s">
        <v>46</v>
      </c>
      <c r="AZ2" s="9"/>
      <c r="BA2" t="s">
        <v>47</v>
      </c>
      <c r="BC2" s="8" t="s">
        <v>48</v>
      </c>
      <c r="BD2" s="9"/>
      <c r="BE2" t="s">
        <v>49</v>
      </c>
      <c r="BG2" s="8" t="s">
        <v>50</v>
      </c>
      <c r="BH2" s="9"/>
      <c r="BI2" t="s">
        <v>51</v>
      </c>
      <c r="BK2" s="8" t="s">
        <v>52</v>
      </c>
      <c r="BL2" s="9"/>
      <c r="BM2" s="56"/>
    </row>
    <row r="3" spans="1:65" x14ac:dyDescent="0.2">
      <c r="A3" s="56"/>
      <c r="B3" s="155" t="s">
        <v>13</v>
      </c>
      <c r="C3" s="10" t="str">
        <f>IF('Day1'!C8="","",'Day1'!C8)</f>
        <v/>
      </c>
      <c r="D3" s="7" t="str">
        <f>IF('Day1'!D8="","",'Day1'!D8)</f>
        <v/>
      </c>
      <c r="E3" s="10" t="str">
        <f>IF('Day2'!C8="","",'Day2'!C8)</f>
        <v/>
      </c>
      <c r="F3" s="7" t="str">
        <f>IF('Day2'!D8="","",'Day2'!D8)</f>
        <v/>
      </c>
      <c r="G3" s="10" t="str">
        <f>IF('Day3'!C8="","",'Day3'!C8)</f>
        <v/>
      </c>
      <c r="H3" s="7" t="str">
        <f>IF('Day3'!D8="","",'Day3'!D8)</f>
        <v/>
      </c>
      <c r="I3" s="10" t="str">
        <f>IF('Day4'!C8="","",'Day4'!C8)</f>
        <v/>
      </c>
      <c r="J3" s="7" t="str">
        <f>IF('Day4'!D8="","",'Day4'!D8)</f>
        <v/>
      </c>
      <c r="K3" s="10" t="str">
        <f>IF('Day5'!C8="","",'Day5'!C8)</f>
        <v/>
      </c>
      <c r="L3" s="7" t="str">
        <f>IF('Day5'!D8="","",'Day5'!D8)</f>
        <v/>
      </c>
      <c r="M3" s="10" t="str">
        <f>IF('Day6'!C8="","",'Day6'!C8)</f>
        <v/>
      </c>
      <c r="N3" s="7" t="str">
        <f>IF('Day6'!D8="","",'Day6'!D8)</f>
        <v/>
      </c>
      <c r="O3" s="10" t="str">
        <f>IF('Day7'!C8="","",'Day7'!C8)</f>
        <v/>
      </c>
      <c r="P3" s="7" t="str">
        <f>IF('Day7'!D8="","",'Day7'!D8)</f>
        <v/>
      </c>
      <c r="Q3" s="10" t="str">
        <f>IF('Day8'!C8="","",'Day8'!C8)</f>
        <v/>
      </c>
      <c r="R3" s="7" t="str">
        <f>IF('Day8'!D8="","",'Day8'!D8)</f>
        <v/>
      </c>
      <c r="S3" s="10" t="str">
        <f>IF('Day9'!C8="","",'Day9'!C8)</f>
        <v/>
      </c>
      <c r="T3" s="7" t="str">
        <f>IF('Day9'!D8="","",'Day9'!D8)</f>
        <v/>
      </c>
      <c r="U3" s="10" t="str">
        <f>IF('Day10'!C8="","",'Day10'!C8)</f>
        <v/>
      </c>
      <c r="V3" s="7" t="str">
        <f>IF('Day10'!D8="","",'Day10'!D8)</f>
        <v/>
      </c>
      <c r="W3" s="10" t="str">
        <f>IF('Day11'!C8="","",'Day11'!C8)</f>
        <v/>
      </c>
      <c r="X3" s="7" t="str">
        <f>IF('Day11'!D8="","",'Day11'!D8)</f>
        <v/>
      </c>
      <c r="Y3" s="10" t="str">
        <f>IF('Day12'!C8="","",'Day12'!C8)</f>
        <v/>
      </c>
      <c r="Z3" s="7" t="str">
        <f>IF('Day12'!D8="","",'Day12'!D8)</f>
        <v/>
      </c>
      <c r="AA3" s="10" t="str">
        <f>IF('Day13'!C8="","",'Day13'!C8)</f>
        <v/>
      </c>
      <c r="AB3" s="7" t="str">
        <f>IF('Day13'!D8="","",'Day13'!D8)</f>
        <v/>
      </c>
      <c r="AC3" s="10" t="str">
        <f>IF('Day14'!C8="","",'Day14'!C8)</f>
        <v/>
      </c>
      <c r="AD3" s="7" t="str">
        <f>IF('Day14'!D8="","",'Day14'!D8)</f>
        <v/>
      </c>
      <c r="AE3" s="10" t="str">
        <f>IF('Day15'!C8="","",'Day15'!C8)</f>
        <v/>
      </c>
      <c r="AF3" s="7" t="str">
        <f>IF('Day15'!D8="","",'Day15'!D8)</f>
        <v/>
      </c>
      <c r="AG3" s="10" t="str">
        <f>IF('Day16'!C8="","",'Day16'!C8)</f>
        <v/>
      </c>
      <c r="AH3" s="7" t="str">
        <f>IF('Day16'!D8="","",'Day16'!D8)</f>
        <v/>
      </c>
      <c r="AI3" s="10" t="str">
        <f>IF('Day17'!C8="","",'Day17'!C8)</f>
        <v/>
      </c>
      <c r="AJ3" s="7" t="str">
        <f>IF('Day17'!D8="","",'Day17'!D8)</f>
        <v/>
      </c>
      <c r="AK3" s="10" t="str">
        <f>IF('Day18'!C8="","",'Day18'!C8)</f>
        <v/>
      </c>
      <c r="AL3" s="7" t="str">
        <f>IF('Day18'!D8="","",'Day18'!D8)</f>
        <v/>
      </c>
      <c r="AM3" s="10" t="str">
        <f>IF('Day19'!C8="","",'Day19'!C8)</f>
        <v/>
      </c>
      <c r="AN3" s="7" t="str">
        <f>IF('Day19'!D8="","",'Day19'!D8)</f>
        <v/>
      </c>
      <c r="AO3" s="10" t="str">
        <f>IF('Day20'!C8="","",'Day20'!C8)</f>
        <v/>
      </c>
      <c r="AP3" s="7" t="str">
        <f>IF('Day20'!D8="","",'Day20'!D8)</f>
        <v/>
      </c>
      <c r="AQ3" s="10" t="str">
        <f>IF('Day21'!C8="","",'Day21'!C8)</f>
        <v/>
      </c>
      <c r="AR3" s="7" t="str">
        <f>IF('Day21'!D8="","",'Day21'!D8)</f>
        <v/>
      </c>
      <c r="AS3" s="10" t="str">
        <f>IF('Day22'!C8="","",'Day22'!C8)</f>
        <v/>
      </c>
      <c r="AT3" s="7" t="str">
        <f>IF('Day22'!D8="","",'Day22'!D8)</f>
        <v/>
      </c>
      <c r="AU3" s="10" t="str">
        <f>IF('Day23'!C8="","",'Day23'!C8)</f>
        <v/>
      </c>
      <c r="AV3" s="7" t="str">
        <f>IF('Day23'!D8="","",'Day23'!D8)</f>
        <v/>
      </c>
      <c r="AW3" s="10" t="str">
        <f>IF('Day24'!C8="","",'Day24'!C8)</f>
        <v/>
      </c>
      <c r="AX3" s="7" t="str">
        <f>IF('Day24'!D8="","",'Day24'!D8)</f>
        <v/>
      </c>
      <c r="AY3" s="10" t="str">
        <f>IF('Day25'!C8="","",'Day25'!C8)</f>
        <v/>
      </c>
      <c r="AZ3" s="7" t="str">
        <f>IF('Day25'!D8="","",'Day25'!D8)</f>
        <v/>
      </c>
      <c r="BA3" s="10" t="str">
        <f>IF('Day26'!C8="","",'Day26'!C8)</f>
        <v/>
      </c>
      <c r="BB3" s="7" t="str">
        <f>IF('Day26'!D8="","",'Day26'!D8)</f>
        <v/>
      </c>
      <c r="BC3" s="10" t="str">
        <f>IF('Day27'!C8="","",'Day27'!C8)</f>
        <v/>
      </c>
      <c r="BD3" s="7" t="str">
        <f>IF('Day27'!D8="","",'Day27'!D8)</f>
        <v/>
      </c>
      <c r="BE3" s="10" t="str">
        <f>IF('Day28'!C8="","",'Day28'!C8)</f>
        <v/>
      </c>
      <c r="BF3" s="7" t="str">
        <f>IF('Day28'!D8="","",'Day28'!D8)</f>
        <v/>
      </c>
      <c r="BG3" s="10" t="str">
        <f>IF('Day29'!C8="","",'Day29'!C8)</f>
        <v/>
      </c>
      <c r="BH3" s="7" t="str">
        <f>IF('Day29'!D8="","",'Day29'!D8)</f>
        <v/>
      </c>
      <c r="BI3" s="10" t="str">
        <f>IF('Day30'!C8="","",'Day30'!C8)</f>
        <v/>
      </c>
      <c r="BJ3" s="7" t="str">
        <f>IF('Day30'!D8="","",'Day30'!D8)</f>
        <v/>
      </c>
      <c r="BK3" s="10" t="str">
        <f>IF('Day31'!C8="","",'Day31'!C8)</f>
        <v/>
      </c>
      <c r="BL3" s="7" t="str">
        <f>IF('Day31'!D8="","",'Day31'!D8)</f>
        <v/>
      </c>
      <c r="BM3" s="56"/>
    </row>
    <row r="4" spans="1:65" x14ac:dyDescent="0.2">
      <c r="A4" s="56"/>
      <c r="B4" s="155" t="s">
        <v>18</v>
      </c>
      <c r="C4" s="10">
        <f>IF('Day1'!C9="","",'Day1'!C9)</f>
        <v>0</v>
      </c>
      <c r="D4" s="7">
        <f>IF('Day1'!D9="","",'Day1'!D9)</f>
        <v>0</v>
      </c>
      <c r="E4" s="10">
        <f>IF('Day2'!C9="","",'Day2'!C9)</f>
        <v>70</v>
      </c>
      <c r="F4" s="7">
        <f>IF('Day2'!D9="","",'Day2'!D9)</f>
        <v>20</v>
      </c>
      <c r="G4" s="10">
        <f>IF('Day3'!C9="","",'Day3'!C9)</f>
        <v>70</v>
      </c>
      <c r="H4" s="7">
        <f>IF('Day3'!D9="","",'Day3'!D9)</f>
        <v>10</v>
      </c>
      <c r="I4" s="10" t="str">
        <f>IF('Day4'!C9="","",'Day4'!C9)</f>
        <v/>
      </c>
      <c r="J4" s="7">
        <f>IF('Day4'!D9="","",'Day4'!D9)</f>
        <v>4</v>
      </c>
      <c r="K4" s="10">
        <f>IF('Day5'!C9="","",'Day5'!C9)</f>
        <v>30</v>
      </c>
      <c r="L4" s="7">
        <f>IF('Day5'!D9="","",'Day5'!D9)</f>
        <v>11</v>
      </c>
      <c r="M4" s="10">
        <f>IF('Day6'!C9="","",'Day6'!C9)</f>
        <v>0</v>
      </c>
      <c r="N4" s="7">
        <f>IF('Day6'!D9="","",'Day6'!D9)</f>
        <v>0</v>
      </c>
      <c r="O4" s="10">
        <f>IF('Day7'!C9="","",'Day7'!C9)</f>
        <v>80</v>
      </c>
      <c r="P4" s="7">
        <f>IF('Day7'!D9="","",'Day7'!D9)</f>
        <v>3</v>
      </c>
      <c r="Q4" s="10">
        <f>IF('Day8'!C9="","",'Day8'!C9)</f>
        <v>90</v>
      </c>
      <c r="R4" s="7">
        <f>IF('Day8'!D9="","",'Day8'!D9)</f>
        <v>9</v>
      </c>
      <c r="S4" s="10">
        <f>IF('Day9'!C9="","",'Day9'!C9)</f>
        <v>130</v>
      </c>
      <c r="T4" s="7">
        <f>IF('Day9'!D9="","",'Day9'!D9)</f>
        <v>19</v>
      </c>
      <c r="U4" s="10">
        <f>IF('Day10'!C9="","",'Day10'!C9)</f>
        <v>130</v>
      </c>
      <c r="V4" s="7">
        <f>IF('Day10'!D9="","",'Day10'!D9)</f>
        <v>22</v>
      </c>
      <c r="W4" s="10">
        <f>IF('Day11'!C9="","",'Day11'!C9)</f>
        <v>0</v>
      </c>
      <c r="X4" s="7">
        <f>IF('Day11'!D9="","",'Day11'!D9)</f>
        <v>0</v>
      </c>
      <c r="Y4" s="10">
        <f>IF('Day12'!C9="","",'Day12'!C9)</f>
        <v>50</v>
      </c>
      <c r="Z4" s="7">
        <f>IF('Day12'!D9="","",'Day12'!D9)</f>
        <v>10</v>
      </c>
      <c r="AA4" s="10">
        <f>IF('Day13'!C9="","",'Day13'!C9)</f>
        <v>120</v>
      </c>
      <c r="AB4" s="7">
        <f>IF('Day13'!D9="","",'Day13'!D9)</f>
        <v>23</v>
      </c>
      <c r="AC4" s="10">
        <f>IF('Day14'!C9="","",'Day14'!C9)</f>
        <v>100</v>
      </c>
      <c r="AD4" s="7">
        <f>IF('Day14'!D9="","",'Day14'!D9)</f>
        <v>17</v>
      </c>
      <c r="AE4" s="10">
        <f>IF('Day15'!C9="","",'Day15'!C9)</f>
        <v>80</v>
      </c>
      <c r="AF4" s="7">
        <f>IF('Day15'!D9="","",'Day15'!D9)</f>
        <v>14</v>
      </c>
      <c r="AG4" s="10">
        <f>IF('Day16'!C9="","",'Day16'!C9)</f>
        <v>320</v>
      </c>
      <c r="AH4" s="7">
        <f>IF('Day16'!D9="","",'Day16'!D9)</f>
        <v>3</v>
      </c>
      <c r="AI4" s="10">
        <f>IF('Day17'!C9="","",'Day17'!C9)</f>
        <v>30</v>
      </c>
      <c r="AJ4" s="7">
        <f>IF('Day17'!D9="","",'Day17'!D9)</f>
        <v>12</v>
      </c>
      <c r="AK4" s="10">
        <f>IF('Day18'!C9="","",'Day18'!C9)</f>
        <v>50</v>
      </c>
      <c r="AL4" s="7">
        <f>IF('Day18'!D9="","",'Day18'!D9)</f>
        <v>17</v>
      </c>
      <c r="AM4" s="10">
        <f>IF('Day19'!C9="","",'Day19'!C9)</f>
        <v>130</v>
      </c>
      <c r="AN4" s="7">
        <f>IF('Day19'!D9="","",'Day19'!D9)</f>
        <v>20</v>
      </c>
      <c r="AO4" s="10">
        <f>IF('Day20'!C9="","",'Day20'!C9)</f>
        <v>70</v>
      </c>
      <c r="AP4" s="7">
        <f>IF('Day20'!D9="","",'Day20'!D9)</f>
        <v>6</v>
      </c>
      <c r="AQ4" s="10">
        <f>IF('Day21'!C9="","",'Day21'!C9)</f>
        <v>0</v>
      </c>
      <c r="AR4" s="7">
        <f>IF('Day21'!D9="","",'Day21'!D9)</f>
        <v>0</v>
      </c>
      <c r="AS4" s="10">
        <f>IF('Day22'!C9="","",'Day22'!C9)</f>
        <v>120</v>
      </c>
      <c r="AT4" s="7">
        <f>IF('Day22'!D9="","",'Day22'!D9)</f>
        <v>19</v>
      </c>
      <c r="AU4" s="10" t="str">
        <f>IF('Day23'!C9="","",'Day23'!C9)</f>
        <v/>
      </c>
      <c r="AV4" s="7">
        <f>IF('Day23'!D9="","",'Day23'!D9)</f>
        <v>3</v>
      </c>
      <c r="AW4" s="10">
        <f>IF('Day24'!C9="","",'Day24'!C9)</f>
        <v>0</v>
      </c>
      <c r="AX4" s="7">
        <f>IF('Day24'!D9="","",'Day24'!D9)</f>
        <v>0</v>
      </c>
      <c r="AY4" s="10">
        <f>IF('Day25'!C9="","",'Day25'!C9)</f>
        <v>90</v>
      </c>
      <c r="AZ4" s="7">
        <f>IF('Day25'!D9="","",'Day25'!D9)</f>
        <v>11</v>
      </c>
      <c r="BA4" s="10">
        <f>IF('Day26'!C9="","",'Day26'!C9)</f>
        <v>120</v>
      </c>
      <c r="BB4" s="7">
        <f>IF('Day26'!D9="","",'Day26'!D9)</f>
        <v>17</v>
      </c>
      <c r="BC4" s="10">
        <f>IF('Day27'!C9="","",'Day27'!C9)</f>
        <v>80</v>
      </c>
      <c r="BD4" s="7">
        <f>IF('Day27'!D9="","",'Day27'!D9)</f>
        <v>15</v>
      </c>
      <c r="BE4" s="10">
        <f>IF('Day28'!C9="","",'Day28'!C9)</f>
        <v>90</v>
      </c>
      <c r="BF4" s="7">
        <f>IF('Day28'!D9="","",'Day28'!D9)</f>
        <v>8</v>
      </c>
      <c r="BG4" s="10">
        <f>IF('Day29'!C9="","",'Day29'!C9)</f>
        <v>60</v>
      </c>
      <c r="BH4" s="7">
        <f>IF('Day29'!D9="","",'Day29'!D9)</f>
        <v>8</v>
      </c>
      <c r="BI4" s="10">
        <f>IF('Day30'!C9="","",'Day30'!C9)</f>
        <v>20</v>
      </c>
      <c r="BJ4" s="7">
        <f>IF('Day30'!D9="","",'Day30'!D9)</f>
        <v>25</v>
      </c>
      <c r="BK4" s="10" t="str">
        <f>IF('Day31'!C9="","",'Day31'!C9)</f>
        <v/>
      </c>
      <c r="BL4" s="7" t="str">
        <f>IF('Day31'!D9="","",'Day31'!D9)</f>
        <v/>
      </c>
      <c r="BM4" s="56"/>
    </row>
    <row r="5" spans="1:65" x14ac:dyDescent="0.2">
      <c r="A5" s="56"/>
      <c r="B5" s="155" t="s">
        <v>19</v>
      </c>
      <c r="C5" s="10" t="str">
        <f>IF('Day1'!C10="","",'Day1'!C10)</f>
        <v/>
      </c>
      <c r="D5" s="7" t="str">
        <f>IF('Day1'!D10="","",'Day1'!D10)</f>
        <v/>
      </c>
      <c r="E5" s="10" t="str">
        <f>IF('Day2'!C10="","",'Day2'!C10)</f>
        <v/>
      </c>
      <c r="F5" s="7" t="str">
        <f>IF('Day2'!D10="","",'Day2'!D10)</f>
        <v/>
      </c>
      <c r="G5" s="10" t="str">
        <f>IF('Day3'!C10="","",'Day3'!C10)</f>
        <v/>
      </c>
      <c r="H5" s="7" t="str">
        <f>IF('Day3'!D10="","",'Day3'!D10)</f>
        <v/>
      </c>
      <c r="I5" s="10" t="str">
        <f>IF('Day4'!C10="","",'Day4'!C10)</f>
        <v/>
      </c>
      <c r="J5" s="7" t="str">
        <f>IF('Day4'!D10="","",'Day4'!D10)</f>
        <v/>
      </c>
      <c r="K5" s="10" t="str">
        <f>IF('Day5'!C10="","",'Day5'!C10)</f>
        <v/>
      </c>
      <c r="L5" s="7" t="str">
        <f>IF('Day5'!D10="","",'Day5'!D10)</f>
        <v/>
      </c>
      <c r="M5" s="10" t="str">
        <f>IF('Day6'!C10="","",'Day6'!C10)</f>
        <v/>
      </c>
      <c r="N5" s="7" t="str">
        <f>IF('Day6'!D10="","",'Day6'!D10)</f>
        <v/>
      </c>
      <c r="O5" s="10" t="str">
        <f>IF('Day7'!C10="","",'Day7'!C10)</f>
        <v/>
      </c>
      <c r="P5" s="7" t="str">
        <f>IF('Day7'!D10="","",'Day7'!D10)</f>
        <v/>
      </c>
      <c r="Q5" s="10" t="str">
        <f>IF('Day8'!C10="","",'Day8'!C10)</f>
        <v/>
      </c>
      <c r="R5" s="7" t="str">
        <f>IF('Day8'!D10="","",'Day8'!D10)</f>
        <v/>
      </c>
      <c r="S5" s="10" t="str">
        <f>IF('Day9'!C10="","",'Day9'!C10)</f>
        <v/>
      </c>
      <c r="T5" s="7" t="str">
        <f>IF('Day9'!D10="","",'Day9'!D10)</f>
        <v/>
      </c>
      <c r="U5" s="10" t="str">
        <f>IF('Day10'!C10="","",'Day10'!C10)</f>
        <v/>
      </c>
      <c r="V5" s="7" t="str">
        <f>IF('Day10'!D10="","",'Day10'!D10)</f>
        <v/>
      </c>
      <c r="W5" s="10" t="str">
        <f>IF('Day11'!C10="","",'Day11'!C10)</f>
        <v/>
      </c>
      <c r="X5" s="7" t="str">
        <f>IF('Day11'!D10="","",'Day11'!D10)</f>
        <v/>
      </c>
      <c r="Y5" s="10" t="str">
        <f>IF('Day12'!C10="","",'Day12'!C10)</f>
        <v/>
      </c>
      <c r="Z5" s="7" t="str">
        <f>IF('Day12'!D10="","",'Day12'!D10)</f>
        <v/>
      </c>
      <c r="AA5" s="10" t="str">
        <f>IF('Day13'!C10="","",'Day13'!C10)</f>
        <v/>
      </c>
      <c r="AB5" s="7" t="str">
        <f>IF('Day13'!D10="","",'Day13'!D10)</f>
        <v/>
      </c>
      <c r="AC5" s="10" t="str">
        <f>IF('Day14'!C10="","",'Day14'!C10)</f>
        <v/>
      </c>
      <c r="AD5" s="7" t="str">
        <f>IF('Day14'!D10="","",'Day14'!D10)</f>
        <v/>
      </c>
      <c r="AE5" s="10" t="str">
        <f>IF('Day15'!C10="","",'Day15'!C10)</f>
        <v/>
      </c>
      <c r="AF5" s="7" t="str">
        <f>IF('Day15'!D10="","",'Day15'!D10)</f>
        <v/>
      </c>
      <c r="AG5" s="10" t="str">
        <f>IF('Day16'!C10="","",'Day16'!C10)</f>
        <v/>
      </c>
      <c r="AH5" s="7" t="str">
        <f>IF('Day16'!D10="","",'Day16'!D10)</f>
        <v/>
      </c>
      <c r="AI5" s="10" t="str">
        <f>IF('Day17'!C10="","",'Day17'!C10)</f>
        <v/>
      </c>
      <c r="AJ5" s="7" t="str">
        <f>IF('Day17'!D10="","",'Day17'!D10)</f>
        <v/>
      </c>
      <c r="AK5" s="10" t="str">
        <f>IF('Day18'!C10="","",'Day18'!C10)</f>
        <v/>
      </c>
      <c r="AL5" s="7" t="str">
        <f>IF('Day18'!D10="","",'Day18'!D10)</f>
        <v/>
      </c>
      <c r="AM5" s="10" t="str">
        <f>IF('Day19'!C10="","",'Day19'!C10)</f>
        <v/>
      </c>
      <c r="AN5" s="7" t="str">
        <f>IF('Day19'!D10="","",'Day19'!D10)</f>
        <v/>
      </c>
      <c r="AO5" s="10" t="str">
        <f>IF('Day20'!C10="","",'Day20'!C10)</f>
        <v/>
      </c>
      <c r="AP5" s="7" t="str">
        <f>IF('Day20'!D10="","",'Day20'!D10)</f>
        <v/>
      </c>
      <c r="AQ5" s="10" t="str">
        <f>IF('Day21'!C10="","",'Day21'!C10)</f>
        <v/>
      </c>
      <c r="AR5" s="7" t="str">
        <f>IF('Day21'!D10="","",'Day21'!D10)</f>
        <v/>
      </c>
      <c r="AS5" s="10" t="str">
        <f>IF('Day22'!C10="","",'Day22'!C10)</f>
        <v/>
      </c>
      <c r="AT5" s="7" t="str">
        <f>IF('Day22'!D10="","",'Day22'!D10)</f>
        <v/>
      </c>
      <c r="AU5" s="10" t="str">
        <f>IF('Day23'!C10="","",'Day23'!C10)</f>
        <v/>
      </c>
      <c r="AV5" s="7" t="str">
        <f>IF('Day23'!D10="","",'Day23'!D10)</f>
        <v/>
      </c>
      <c r="AW5" s="10" t="str">
        <f>IF('Day24'!C10="","",'Day24'!C10)</f>
        <v/>
      </c>
      <c r="AX5" s="7" t="str">
        <f>IF('Day24'!D10="","",'Day24'!D10)</f>
        <v/>
      </c>
      <c r="AY5" s="10" t="str">
        <f>IF('Day25'!C10="","",'Day25'!C10)</f>
        <v/>
      </c>
      <c r="AZ5" s="7" t="str">
        <f>IF('Day25'!D10="","",'Day25'!D10)</f>
        <v/>
      </c>
      <c r="BA5" s="10" t="str">
        <f>IF('Day26'!C10="","",'Day26'!C10)</f>
        <v/>
      </c>
      <c r="BB5" s="7" t="str">
        <f>IF('Day26'!D10="","",'Day26'!D10)</f>
        <v/>
      </c>
      <c r="BC5" s="10" t="str">
        <f>IF('Day27'!C10="","",'Day27'!C10)</f>
        <v/>
      </c>
      <c r="BD5" s="7" t="str">
        <f>IF('Day27'!D10="","",'Day27'!D10)</f>
        <v/>
      </c>
      <c r="BE5" s="10" t="str">
        <f>IF('Day28'!C10="","",'Day28'!C10)</f>
        <v/>
      </c>
      <c r="BF5" s="7" t="str">
        <f>IF('Day28'!D10="","",'Day28'!D10)</f>
        <v/>
      </c>
      <c r="BG5" s="10" t="str">
        <f>IF('Day29'!C10="","",'Day29'!C10)</f>
        <v/>
      </c>
      <c r="BH5" s="7" t="str">
        <f>IF('Day29'!D10="","",'Day29'!D10)</f>
        <v/>
      </c>
      <c r="BI5" s="10" t="str">
        <f>IF('Day30'!C10="","",'Day30'!C10)</f>
        <v/>
      </c>
      <c r="BJ5" s="7" t="str">
        <f>IF('Day30'!D10="","",'Day30'!D10)</f>
        <v/>
      </c>
      <c r="BK5" s="10" t="str">
        <f>IF('Day31'!C10="","",'Day31'!C10)</f>
        <v/>
      </c>
      <c r="BL5" s="7" t="str">
        <f>IF('Day31'!D10="","",'Day31'!D10)</f>
        <v/>
      </c>
      <c r="BM5" s="56"/>
    </row>
    <row r="6" spans="1:65" x14ac:dyDescent="0.2">
      <c r="A6" s="56"/>
      <c r="B6" s="155" t="s">
        <v>53</v>
      </c>
      <c r="C6" s="10">
        <f>IF('Day1'!C11="","",'Day1'!C11)</f>
        <v>10</v>
      </c>
      <c r="D6" s="7">
        <f>IF('Day1'!D11="","",'Day1'!D11)</f>
        <v>9</v>
      </c>
      <c r="E6" s="10">
        <f>IF('Day2'!C11="","",'Day2'!C11)</f>
        <v>50</v>
      </c>
      <c r="F6" s="7">
        <f>IF('Day2'!D11="","",'Day2'!D11)</f>
        <v>19</v>
      </c>
      <c r="G6" s="10">
        <f>IF('Day3'!C11="","",'Day3'!C11)</f>
        <v>110</v>
      </c>
      <c r="H6" s="7">
        <f>IF('Day3'!D11="","",'Day3'!D11)</f>
        <v>13</v>
      </c>
      <c r="I6" s="10">
        <f>IF('Day4'!C11="","",'Day4'!C11)</f>
        <v>0</v>
      </c>
      <c r="J6" s="7">
        <f>IF('Day4'!D11="","",'Day4'!D11)</f>
        <v>0</v>
      </c>
      <c r="K6" s="10">
        <f>IF('Day5'!C11="","",'Day5'!C11)</f>
        <v>40</v>
      </c>
      <c r="L6" s="7">
        <f>IF('Day5'!D11="","",'Day5'!D11)</f>
        <v>9</v>
      </c>
      <c r="M6" s="10">
        <f>IF('Day6'!C11="","",'Day6'!C11)</f>
        <v>0</v>
      </c>
      <c r="N6" s="7">
        <f>IF('Day6'!D11="","",'Day6'!D11)</f>
        <v>0</v>
      </c>
      <c r="O6" s="10">
        <f>IF('Day7'!C11="","",'Day7'!C11)</f>
        <v>50</v>
      </c>
      <c r="P6" s="7">
        <f>IF('Day7'!D11="","",'Day7'!D11)</f>
        <v>14</v>
      </c>
      <c r="Q6" s="10">
        <f>IF('Day8'!C11="","",'Day8'!C11)</f>
        <v>100</v>
      </c>
      <c r="R6" s="7">
        <f>IF('Day8'!D11="","",'Day8'!D11)</f>
        <v>12</v>
      </c>
      <c r="S6" s="10">
        <f>IF('Day9'!C11="","",'Day9'!C11)</f>
        <v>160</v>
      </c>
      <c r="T6" s="7">
        <f>IF('Day9'!D11="","",'Day9'!D11)</f>
        <v>38</v>
      </c>
      <c r="U6" s="10">
        <f>IF('Day10'!C11="","",'Day10'!C11)</f>
        <v>130</v>
      </c>
      <c r="V6" s="7">
        <f>IF('Day10'!D11="","",'Day10'!D11)</f>
        <v>16</v>
      </c>
      <c r="W6" s="10" t="str">
        <f>IF('Day11'!C11="","",'Day11'!C11)</f>
        <v/>
      </c>
      <c r="X6" s="7">
        <f>IF('Day11'!D11="","",'Day11'!D11)</f>
        <v>3</v>
      </c>
      <c r="Y6" s="10">
        <f>IF('Day12'!C11="","",'Day12'!C11)</f>
        <v>70</v>
      </c>
      <c r="Z6" s="7">
        <f>IF('Day12'!D11="","",'Day12'!D11)</f>
        <v>14</v>
      </c>
      <c r="AA6" s="10">
        <f>IF('Day13'!C11="","",'Day13'!C11)</f>
        <v>70</v>
      </c>
      <c r="AB6" s="7">
        <f>IF('Day13'!D11="","",'Day13'!D11)</f>
        <v>12</v>
      </c>
      <c r="AC6" s="10">
        <f>IF('Day14'!C11="","",'Day14'!C11)</f>
        <v>110</v>
      </c>
      <c r="AD6" s="7">
        <f>IF('Day14'!D11="","",'Day14'!D11)</f>
        <v>11</v>
      </c>
      <c r="AE6" s="10">
        <f>IF('Day15'!C11="","",'Day15'!C11)</f>
        <v>80</v>
      </c>
      <c r="AF6" s="7">
        <f>IF('Day15'!D11="","",'Day15'!D11)</f>
        <v>10</v>
      </c>
      <c r="AG6" s="10">
        <f>IF('Day16'!C11="","",'Day16'!C11)</f>
        <v>0</v>
      </c>
      <c r="AH6" s="7">
        <f>IF('Day16'!D11="","",'Day16'!D11)</f>
        <v>0</v>
      </c>
      <c r="AI6" s="10">
        <f>IF('Day17'!C11="","",'Day17'!C11)</f>
        <v>140</v>
      </c>
      <c r="AJ6" s="7">
        <f>IF('Day17'!D11="","",'Day17'!D11)</f>
        <v>32</v>
      </c>
      <c r="AK6" s="10">
        <f>IF('Day18'!C11="","",'Day18'!C11)</f>
        <v>0</v>
      </c>
      <c r="AL6" s="7">
        <f>IF('Day18'!D11="","",'Day18'!D11)</f>
        <v>0</v>
      </c>
      <c r="AM6" s="10">
        <f>IF('Day19'!C11="","",'Day19'!C11)</f>
        <v>140</v>
      </c>
      <c r="AN6" s="7">
        <f>IF('Day19'!D11="","",'Day19'!D11)</f>
        <v>23</v>
      </c>
      <c r="AO6" s="10" t="str">
        <f>IF('Day20'!C11="","",'Day20'!C11)</f>
        <v>VRB</v>
      </c>
      <c r="AP6" s="7">
        <f>IF('Day20'!D11="","",'Day20'!D11)</f>
        <v>6</v>
      </c>
      <c r="AQ6" s="10">
        <f>IF('Day21'!C11="","",'Day21'!C11)</f>
        <v>0</v>
      </c>
      <c r="AR6" s="7">
        <f>IF('Day21'!D11="","",'Day21'!D11)</f>
        <v>0</v>
      </c>
      <c r="AS6" s="10">
        <f>IF('Day22'!C11="","",'Day22'!C11)</f>
        <v>120</v>
      </c>
      <c r="AT6" s="7">
        <f>IF('Day22'!D11="","",'Day22'!D11)</f>
        <v>17</v>
      </c>
      <c r="AU6" s="10">
        <f>IF('Day23'!C11="","",'Day23'!C11)</f>
        <v>20</v>
      </c>
      <c r="AV6" s="7">
        <f>IF('Day23'!D11="","",'Day23'!D11)</f>
        <v>13</v>
      </c>
      <c r="AW6" s="10">
        <f>IF('Day24'!C11="","",'Day24'!C11)</f>
        <v>0</v>
      </c>
      <c r="AX6" s="7">
        <f>IF('Day24'!D11="","",'Day24'!D11)</f>
        <v>0</v>
      </c>
      <c r="AY6" s="10">
        <f>IF('Day25'!C11="","",'Day25'!C11)</f>
        <v>0</v>
      </c>
      <c r="AZ6" s="7">
        <f>IF('Day25'!D11="","",'Day25'!D11)</f>
        <v>0</v>
      </c>
      <c r="BA6" s="10">
        <f>IF('Day26'!C11="","",'Day26'!C11)</f>
        <v>130</v>
      </c>
      <c r="BB6" s="7">
        <f>IF('Day26'!D11="","",'Day26'!D11)</f>
        <v>26</v>
      </c>
      <c r="BC6" s="10">
        <f>IF('Day27'!C11="","",'Day27'!C11)</f>
        <v>40</v>
      </c>
      <c r="BD6" s="7">
        <f>IF('Day27'!D11="","",'Day27'!D11)</f>
        <v>15</v>
      </c>
      <c r="BE6" s="10">
        <f>IF('Day28'!C11="","",'Day28'!C11)</f>
        <v>290</v>
      </c>
      <c r="BF6" s="7">
        <f>IF('Day28'!D11="","",'Day28'!D11)</f>
        <v>5</v>
      </c>
      <c r="BG6" s="10">
        <f>IF('Day29'!C11="","",'Day29'!C11)</f>
        <v>110</v>
      </c>
      <c r="BH6" s="7">
        <f>IF('Day29'!D11="","",'Day29'!D11)</f>
        <v>12</v>
      </c>
      <c r="BI6" s="10">
        <f>IF('Day30'!C11="","",'Day30'!C11)</f>
        <v>40</v>
      </c>
      <c r="BJ6" s="7">
        <f>IF('Day30'!D11="","",'Day30'!D11)</f>
        <v>16</v>
      </c>
      <c r="BK6" s="10" t="str">
        <f>IF('Day31'!C11="","",'Day31'!C11)</f>
        <v/>
      </c>
      <c r="BL6" s="7" t="str">
        <f>IF('Day31'!D11="","",'Day31'!D11)</f>
        <v/>
      </c>
      <c r="BM6" s="56"/>
    </row>
    <row r="7" spans="1:65" x14ac:dyDescent="0.2">
      <c r="A7" s="56"/>
      <c r="B7" s="155" t="s">
        <v>14</v>
      </c>
      <c r="C7" s="10" t="str">
        <f>IF('Day1'!C13="","",'Day1'!C13)</f>
        <v/>
      </c>
      <c r="D7" s="7" t="str">
        <f>IF('Day1'!D13="","",'Day1'!D13)</f>
        <v/>
      </c>
      <c r="E7" s="10" t="str">
        <f>IF('Day2'!C13="","",'Day2'!C13)</f>
        <v/>
      </c>
      <c r="F7" s="7" t="str">
        <f>IF('Day2'!D13="","",'Day2'!D13)</f>
        <v/>
      </c>
      <c r="G7" s="10" t="str">
        <f>IF('Day3'!C13="","",'Day3'!C13)</f>
        <v/>
      </c>
      <c r="H7" s="7" t="str">
        <f>IF('Day3'!D13="","",'Day3'!D13)</f>
        <v/>
      </c>
      <c r="I7" s="10" t="str">
        <f>IF('Day4'!C13="","",'Day4'!C13)</f>
        <v/>
      </c>
      <c r="J7" s="7" t="str">
        <f>IF('Day4'!D13="","",'Day4'!D13)</f>
        <v/>
      </c>
      <c r="K7" s="10" t="str">
        <f>IF('Day5'!C13="","",'Day5'!C13)</f>
        <v/>
      </c>
      <c r="L7" s="7" t="str">
        <f>IF('Day5'!D13="","",'Day5'!D13)</f>
        <v/>
      </c>
      <c r="M7" s="10" t="str">
        <f>IF('Day6'!C13="","",'Day6'!C13)</f>
        <v/>
      </c>
      <c r="N7" s="7" t="str">
        <f>IF('Day6'!D13="","",'Day6'!D13)</f>
        <v/>
      </c>
      <c r="O7" s="10" t="str">
        <f>IF('Day7'!C13="","",'Day7'!C13)</f>
        <v/>
      </c>
      <c r="P7" s="7" t="str">
        <f>IF('Day7'!D13="","",'Day7'!D13)</f>
        <v/>
      </c>
      <c r="Q7" s="10" t="str">
        <f>IF('Day8'!C13="","",'Day8'!C13)</f>
        <v/>
      </c>
      <c r="R7" s="7" t="str">
        <f>IF('Day8'!D13="","",'Day8'!D13)</f>
        <v/>
      </c>
      <c r="S7" s="10" t="str">
        <f>IF('Day9'!C13="","",'Day9'!C13)</f>
        <v/>
      </c>
      <c r="T7" s="7" t="str">
        <f>IF('Day9'!D13="","",'Day9'!D13)</f>
        <v/>
      </c>
      <c r="U7" s="10" t="str">
        <f>IF('Day10'!C13="","",'Day10'!C13)</f>
        <v/>
      </c>
      <c r="V7" s="7" t="str">
        <f>IF('Day10'!D13="","",'Day10'!D13)</f>
        <v/>
      </c>
      <c r="W7" s="10" t="str">
        <f>IF('Day11'!C13="","",'Day11'!C13)</f>
        <v/>
      </c>
      <c r="X7" s="7" t="str">
        <f>IF('Day11'!D13="","",'Day11'!D13)</f>
        <v/>
      </c>
      <c r="Y7" s="10" t="str">
        <f>IF('Day12'!C13="","",'Day12'!C13)</f>
        <v/>
      </c>
      <c r="Z7" s="7" t="str">
        <f>IF('Day12'!D13="","",'Day12'!D13)</f>
        <v/>
      </c>
      <c r="AA7" s="10" t="str">
        <f>IF('Day13'!C13="","",'Day13'!C13)</f>
        <v/>
      </c>
      <c r="AB7" s="7" t="str">
        <f>IF('Day13'!D13="","",'Day13'!D13)</f>
        <v/>
      </c>
      <c r="AC7" s="10" t="str">
        <f>IF('Day14'!C13="","",'Day14'!C13)</f>
        <v/>
      </c>
      <c r="AD7" s="7" t="str">
        <f>IF('Day14'!D13="","",'Day14'!D13)</f>
        <v/>
      </c>
      <c r="AE7" s="10" t="str">
        <f>IF('Day15'!C13="","",'Day15'!C13)</f>
        <v/>
      </c>
      <c r="AF7" s="7" t="str">
        <f>IF('Day15'!D13="","",'Day15'!D13)</f>
        <v/>
      </c>
      <c r="AG7" s="10" t="str">
        <f>IF('Day16'!C13="","",'Day16'!C13)</f>
        <v/>
      </c>
      <c r="AH7" s="7" t="str">
        <f>IF('Day16'!D13="","",'Day16'!D13)</f>
        <v/>
      </c>
      <c r="AI7" s="10" t="str">
        <f>IF('Day17'!C13="","",'Day17'!C13)</f>
        <v/>
      </c>
      <c r="AJ7" s="7" t="str">
        <f>IF('Day17'!D13="","",'Day17'!D13)</f>
        <v/>
      </c>
      <c r="AK7" s="10" t="str">
        <f>IF('Day18'!C13="","",'Day18'!C13)</f>
        <v/>
      </c>
      <c r="AL7" s="7" t="str">
        <f>IF('Day18'!D13="","",'Day18'!D13)</f>
        <v/>
      </c>
      <c r="AM7" s="10" t="str">
        <f>IF('Day19'!C13="","",'Day19'!C13)</f>
        <v/>
      </c>
      <c r="AN7" s="7" t="str">
        <f>IF('Day19'!D13="","",'Day19'!D13)</f>
        <v/>
      </c>
      <c r="AO7" s="10" t="str">
        <f>IF('Day20'!C13="","",'Day20'!C13)</f>
        <v/>
      </c>
      <c r="AP7" s="7" t="str">
        <f>IF('Day20'!D13="","",'Day20'!D13)</f>
        <v/>
      </c>
      <c r="AQ7" s="10" t="str">
        <f>IF('Day21'!C13="","",'Day21'!C13)</f>
        <v/>
      </c>
      <c r="AR7" s="7" t="str">
        <f>IF('Day21'!D13="","",'Day21'!D13)</f>
        <v/>
      </c>
      <c r="AS7" s="10" t="str">
        <f>IF('Day22'!C13="","",'Day22'!C13)</f>
        <v/>
      </c>
      <c r="AT7" s="7" t="str">
        <f>IF('Day22'!D13="","",'Day22'!D13)</f>
        <v/>
      </c>
      <c r="AU7" s="10" t="str">
        <f>IF('Day23'!C13="","",'Day23'!C13)</f>
        <v/>
      </c>
      <c r="AV7" s="7" t="str">
        <f>IF('Day23'!D13="","",'Day23'!D13)</f>
        <v/>
      </c>
      <c r="AW7" s="10" t="str">
        <f>IF('Day24'!C13="","",'Day24'!C13)</f>
        <v/>
      </c>
      <c r="AX7" s="7" t="str">
        <f>IF('Day24'!D13="","",'Day24'!D13)</f>
        <v/>
      </c>
      <c r="AY7" s="10" t="str">
        <f>IF('Day25'!C13="","",'Day25'!C13)</f>
        <v/>
      </c>
      <c r="AZ7" s="7" t="str">
        <f>IF('Day25'!D13="","",'Day25'!D13)</f>
        <v/>
      </c>
      <c r="BA7" s="10" t="str">
        <f>IF('Day26'!C13="","",'Day26'!C13)</f>
        <v/>
      </c>
      <c r="BB7" s="7" t="str">
        <f>IF('Day26'!D13="","",'Day26'!D13)</f>
        <v/>
      </c>
      <c r="BC7" s="10" t="str">
        <f>IF('Day27'!C13="","",'Day27'!C13)</f>
        <v/>
      </c>
      <c r="BD7" s="7" t="str">
        <f>IF('Day27'!D13="","",'Day27'!D13)</f>
        <v/>
      </c>
      <c r="BE7" s="10" t="str">
        <f>IF('Day28'!C13="","",'Day28'!C13)</f>
        <v/>
      </c>
      <c r="BF7" s="7" t="str">
        <f>IF('Day28'!D13="","",'Day28'!D13)</f>
        <v/>
      </c>
      <c r="BG7" s="10" t="str">
        <f>IF('Day29'!C13="","",'Day29'!C13)</f>
        <v/>
      </c>
      <c r="BH7" s="7" t="str">
        <f>IF('Day29'!D13="","",'Day29'!D13)</f>
        <v/>
      </c>
      <c r="BI7" s="10" t="str">
        <f>IF('Day30'!C13="","",'Day30'!C13)</f>
        <v/>
      </c>
      <c r="BJ7" s="7" t="str">
        <f>IF('Day30'!D13="","",'Day30'!D13)</f>
        <v/>
      </c>
      <c r="BK7" s="10" t="str">
        <f>IF('Day31'!C13="","",'Day31'!C13)</f>
        <v/>
      </c>
      <c r="BL7" s="7" t="str">
        <f>IF('Day31'!D13="","",'Day31'!D13)</f>
        <v/>
      </c>
      <c r="BM7" s="56"/>
    </row>
    <row r="8" spans="1:65" x14ac:dyDescent="0.2">
      <c r="A8" s="56"/>
      <c r="B8" s="155" t="s">
        <v>15</v>
      </c>
      <c r="C8" s="10">
        <f>IF('Day1'!C14="","",'Day1'!C14)</f>
        <v>50</v>
      </c>
      <c r="D8" s="7">
        <f>IF('Day1'!D14="","",'Day1'!D14)</f>
        <v>10</v>
      </c>
      <c r="E8" s="10">
        <f>IF('Day2'!C14="","",'Day2'!C14)</f>
        <v>90</v>
      </c>
      <c r="F8" s="7">
        <f>IF('Day2'!D14="","",'Day2'!D14)</f>
        <v>4</v>
      </c>
      <c r="G8" s="10">
        <f>IF('Day3'!C14="","",'Day3'!C14)</f>
        <v>90</v>
      </c>
      <c r="H8" s="7">
        <f>IF('Day3'!D14="","",'Day3'!D14)</f>
        <v>4</v>
      </c>
      <c r="I8" s="10">
        <f>IF('Day4'!C14="","",'Day4'!C14)</f>
        <v>40</v>
      </c>
      <c r="J8" s="7">
        <f>IF('Day4'!D14="","",'Day4'!D14)</f>
        <v>4</v>
      </c>
      <c r="K8" s="10">
        <f>IF('Day5'!C14="","",'Day5'!C14)</f>
        <v>0</v>
      </c>
      <c r="L8" s="7">
        <f>IF('Day5'!D14="","",'Day5'!D14)</f>
        <v>0</v>
      </c>
      <c r="M8" s="10">
        <f>IF('Day6'!C14="","",'Day6'!C14)</f>
        <v>0</v>
      </c>
      <c r="N8" s="7">
        <f>IF('Day6'!D14="","",'Day6'!D14)</f>
        <v>0</v>
      </c>
      <c r="O8" s="10">
        <f>IF('Day7'!C14="","",'Day7'!C14)</f>
        <v>70</v>
      </c>
      <c r="P8" s="7">
        <f>IF('Day7'!D14="","",'Day7'!D14)</f>
        <v>12</v>
      </c>
      <c r="Q8" s="10">
        <f>IF('Day8'!C14="","",'Day8'!C14)</f>
        <v>90</v>
      </c>
      <c r="R8" s="7">
        <f>IF('Day8'!D14="","",'Day8'!D14)</f>
        <v>22</v>
      </c>
      <c r="S8" s="10">
        <f>IF('Day9'!C14="","",'Day9'!C14)</f>
        <v>160</v>
      </c>
      <c r="T8" s="7">
        <f>IF('Day9'!D14="","",'Day9'!D14)</f>
        <v>35</v>
      </c>
      <c r="U8" s="10">
        <f>IF('Day10'!C14="","",'Day10'!C14)</f>
        <v>110</v>
      </c>
      <c r="V8" s="7">
        <f>IF('Day10'!D14="","",'Day10'!D14)</f>
        <v>19</v>
      </c>
      <c r="W8" s="10">
        <f>IF('Day11'!C14="","",'Day11'!C14)</f>
        <v>10</v>
      </c>
      <c r="X8" s="7">
        <f>IF('Day11'!D14="","",'Day11'!D14)</f>
        <v>3</v>
      </c>
      <c r="Y8" s="10">
        <f>IF('Day12'!C14="","",'Day12'!C14)</f>
        <v>130</v>
      </c>
      <c r="Z8" s="7">
        <f>IF('Day12'!D14="","",'Day12'!D14)</f>
        <v>25</v>
      </c>
      <c r="AA8" s="10">
        <f>IF('Day13'!C14="","",'Day13'!C14)</f>
        <v>150</v>
      </c>
      <c r="AB8" s="7">
        <f>IF('Day13'!D14="","",'Day13'!D14)</f>
        <v>43</v>
      </c>
      <c r="AC8" s="10">
        <f>IF('Day14'!C14="","",'Day14'!C14)</f>
        <v>60</v>
      </c>
      <c r="AD8" s="7">
        <f>IF('Day14'!D14="","",'Day14'!D14)</f>
        <v>12</v>
      </c>
      <c r="AE8" s="10">
        <f>IF('Day15'!C14="","",'Day15'!C14)</f>
        <v>30</v>
      </c>
      <c r="AF8" s="7">
        <f>IF('Day15'!D14="","",'Day15'!D14)</f>
        <v>12</v>
      </c>
      <c r="AG8" s="10">
        <f>IF('Day16'!C14="","",'Day16'!C14)</f>
        <v>130</v>
      </c>
      <c r="AH8" s="7">
        <f>IF('Day16'!D14="","",'Day16'!D14)</f>
        <v>20</v>
      </c>
      <c r="AI8" s="10">
        <f>IF('Day17'!C14="","",'Day17'!C14)</f>
        <v>60</v>
      </c>
      <c r="AJ8" s="7">
        <f>IF('Day17'!D14="","",'Day17'!D14)</f>
        <v>18</v>
      </c>
      <c r="AK8" s="10">
        <f>IF('Day18'!C14="","",'Day18'!C14)</f>
        <v>80</v>
      </c>
      <c r="AL8" s="7">
        <f>IF('Day18'!D14="","",'Day18'!D14)</f>
        <v>11</v>
      </c>
      <c r="AM8" s="10">
        <f>IF('Day19'!C14="","",'Day19'!C14)</f>
        <v>120</v>
      </c>
      <c r="AN8" s="7">
        <f>IF('Day19'!D14="","",'Day19'!D14)</f>
        <v>20</v>
      </c>
      <c r="AO8" s="10">
        <f>IF('Day20'!C14="","",'Day20'!C14)</f>
        <v>0</v>
      </c>
      <c r="AP8" s="7">
        <f>IF('Day20'!D14="","",'Day20'!D14)</f>
        <v>0</v>
      </c>
      <c r="AQ8" s="10">
        <f>IF('Day21'!C14="","",'Day21'!C14)</f>
        <v>60</v>
      </c>
      <c r="AR8" s="7">
        <f>IF('Day21'!D14="","",'Day21'!D14)</f>
        <v>8</v>
      </c>
      <c r="AS8" s="10">
        <f>IF('Day22'!C14="","",'Day22'!C14)</f>
        <v>100</v>
      </c>
      <c r="AT8" s="7">
        <f>IF('Day22'!D14="","",'Day22'!D14)</f>
        <v>14</v>
      </c>
      <c r="AU8" s="10">
        <f>IF('Day23'!C14="","",'Day23'!C14)</f>
        <v>30</v>
      </c>
      <c r="AV8" s="7">
        <f>IF('Day23'!D14="","",'Day23'!D14)</f>
        <v>11</v>
      </c>
      <c r="AW8" s="10">
        <f>IF('Day24'!C14="","",'Day24'!C14)</f>
        <v>0</v>
      </c>
      <c r="AX8" s="7">
        <f>IF('Day24'!D14="","",'Day24'!D14)</f>
        <v>0</v>
      </c>
      <c r="AY8" s="10">
        <f>IF('Day25'!C14="","",'Day25'!C14)</f>
        <v>90</v>
      </c>
      <c r="AZ8" s="7">
        <f>IF('Day25'!D14="","",'Day25'!D14)</f>
        <v>10</v>
      </c>
      <c r="BA8" s="10">
        <f>IF('Day26'!C14="","",'Day26'!C14)</f>
        <v>140</v>
      </c>
      <c r="BB8" s="7">
        <f>IF('Day26'!D14="","",'Day26'!D14)</f>
        <v>21</v>
      </c>
      <c r="BC8" s="10">
        <f>IF('Day27'!C14="","",'Day27'!C14)</f>
        <v>80</v>
      </c>
      <c r="BD8" s="7">
        <f>IF('Day27'!D14="","",'Day27'!D14)</f>
        <v>8</v>
      </c>
      <c r="BE8" s="10">
        <f>IF('Day28'!C14="","",'Day28'!C14)</f>
        <v>90</v>
      </c>
      <c r="BF8" s="7">
        <f>IF('Day28'!D14="","",'Day28'!D14)</f>
        <v>10</v>
      </c>
      <c r="BG8" s="10">
        <f>IF('Day29'!C14="","",'Day29'!C14)</f>
        <v>40</v>
      </c>
      <c r="BH8" s="7">
        <f>IF('Day29'!D14="","",'Day29'!D14)</f>
        <v>23</v>
      </c>
      <c r="BI8" s="10">
        <f>IF('Day30'!C14="","",'Day30'!C14)</f>
        <v>40</v>
      </c>
      <c r="BJ8" s="7">
        <f>IF('Day30'!D14="","",'Day30'!D14)</f>
        <v>12</v>
      </c>
      <c r="BK8" s="10" t="str">
        <f>IF('Day31'!C14="","",'Day31'!C14)</f>
        <v/>
      </c>
      <c r="BL8" s="7" t="str">
        <f>IF('Day31'!D14="","",'Day31'!D14)</f>
        <v/>
      </c>
      <c r="BM8" s="56"/>
    </row>
    <row r="9" spans="1:65" x14ac:dyDescent="0.2">
      <c r="A9" s="56"/>
      <c r="B9" s="155" t="s">
        <v>16</v>
      </c>
      <c r="C9" s="10" t="str">
        <f>IF('Day1'!C15="","",'Day1'!C15)</f>
        <v/>
      </c>
      <c r="D9" s="7" t="str">
        <f>IF('Day1'!D15="","",'Day1'!D15)</f>
        <v/>
      </c>
      <c r="E9" s="10" t="str">
        <f>IF('Day2'!C15="","",'Day2'!C15)</f>
        <v/>
      </c>
      <c r="F9" s="7" t="str">
        <f>IF('Day2'!D15="","",'Day2'!D15)</f>
        <v/>
      </c>
      <c r="G9" s="10" t="str">
        <f>IF('Day3'!C15="","",'Day3'!C15)</f>
        <v/>
      </c>
      <c r="H9" s="7" t="str">
        <f>IF('Day3'!D15="","",'Day3'!D15)</f>
        <v/>
      </c>
      <c r="I9" s="10" t="str">
        <f>IF('Day4'!C15="","",'Day4'!C15)</f>
        <v/>
      </c>
      <c r="J9" s="7" t="str">
        <f>IF('Day4'!D15="","",'Day4'!D15)</f>
        <v/>
      </c>
      <c r="K9" s="10" t="str">
        <f>IF('Day5'!C15="","",'Day5'!C15)</f>
        <v/>
      </c>
      <c r="L9" s="7" t="str">
        <f>IF('Day5'!D15="","",'Day5'!D15)</f>
        <v/>
      </c>
      <c r="M9" s="10" t="str">
        <f>IF('Day6'!C15="","",'Day6'!C15)</f>
        <v/>
      </c>
      <c r="N9" s="7" t="str">
        <f>IF('Day6'!D15="","",'Day6'!D15)</f>
        <v/>
      </c>
      <c r="O9" s="10" t="str">
        <f>IF('Day7'!C15="","",'Day7'!C15)</f>
        <v/>
      </c>
      <c r="P9" s="7" t="str">
        <f>IF('Day7'!D15="","",'Day7'!D15)</f>
        <v/>
      </c>
      <c r="Q9" s="10" t="str">
        <f>IF('Day8'!C15="","",'Day8'!C15)</f>
        <v/>
      </c>
      <c r="R9" s="7" t="str">
        <f>IF('Day8'!D15="","",'Day8'!D15)</f>
        <v/>
      </c>
      <c r="S9" s="10" t="str">
        <f>IF('Day9'!C15="","",'Day9'!C15)</f>
        <v/>
      </c>
      <c r="T9" s="7" t="str">
        <f>IF('Day9'!D15="","",'Day9'!D15)</f>
        <v/>
      </c>
      <c r="U9" s="10" t="str">
        <f>IF('Day10'!C15="","",'Day10'!C15)</f>
        <v/>
      </c>
      <c r="V9" s="7" t="str">
        <f>IF('Day10'!D15="","",'Day10'!D15)</f>
        <v/>
      </c>
      <c r="W9" s="10" t="str">
        <f>IF('Day11'!C15="","",'Day11'!C15)</f>
        <v/>
      </c>
      <c r="X9" s="7" t="str">
        <f>IF('Day11'!D15="","",'Day11'!D15)</f>
        <v/>
      </c>
      <c r="Y9" s="10" t="str">
        <f>IF('Day12'!C15="","",'Day12'!C15)</f>
        <v/>
      </c>
      <c r="Z9" s="7" t="str">
        <f>IF('Day12'!D15="","",'Day12'!D15)</f>
        <v/>
      </c>
      <c r="AA9" s="10" t="str">
        <f>IF('Day13'!C15="","",'Day13'!C15)</f>
        <v/>
      </c>
      <c r="AB9" s="7" t="str">
        <f>IF('Day13'!D15="","",'Day13'!D15)</f>
        <v/>
      </c>
      <c r="AC9" s="10" t="str">
        <f>IF('Day14'!C15="","",'Day14'!C15)</f>
        <v/>
      </c>
      <c r="AD9" s="7" t="str">
        <f>IF('Day14'!D15="","",'Day14'!D15)</f>
        <v/>
      </c>
      <c r="AE9" s="10" t="str">
        <f>IF('Day15'!C15="","",'Day15'!C15)</f>
        <v/>
      </c>
      <c r="AF9" s="7" t="str">
        <f>IF('Day15'!D15="","",'Day15'!D15)</f>
        <v/>
      </c>
      <c r="AG9" s="10" t="str">
        <f>IF('Day16'!C15="","",'Day16'!C15)</f>
        <v/>
      </c>
      <c r="AH9" s="7" t="str">
        <f>IF('Day16'!D15="","",'Day16'!D15)</f>
        <v/>
      </c>
      <c r="AI9" s="10" t="str">
        <f>IF('Day17'!C15="","",'Day17'!C15)</f>
        <v/>
      </c>
      <c r="AJ9" s="7" t="str">
        <f>IF('Day17'!D15="","",'Day17'!D15)</f>
        <v/>
      </c>
      <c r="AK9" s="10" t="str">
        <f>IF('Day18'!C15="","",'Day18'!C15)</f>
        <v/>
      </c>
      <c r="AL9" s="7" t="str">
        <f>IF('Day18'!D15="","",'Day18'!D15)</f>
        <v/>
      </c>
      <c r="AM9" s="10" t="str">
        <f>IF('Day19'!C15="","",'Day19'!C15)</f>
        <v/>
      </c>
      <c r="AN9" s="7" t="str">
        <f>IF('Day19'!D15="","",'Day19'!D15)</f>
        <v/>
      </c>
      <c r="AO9" s="10" t="str">
        <f>IF('Day20'!C15="","",'Day20'!C15)</f>
        <v/>
      </c>
      <c r="AP9" s="7" t="str">
        <f>IF('Day20'!D15="","",'Day20'!D15)</f>
        <v/>
      </c>
      <c r="AQ9" s="10" t="str">
        <f>IF('Day21'!C15="","",'Day21'!C15)</f>
        <v/>
      </c>
      <c r="AR9" s="7" t="str">
        <f>IF('Day21'!D15="","",'Day21'!D15)</f>
        <v/>
      </c>
      <c r="AS9" s="10" t="str">
        <f>IF('Day22'!C15="","",'Day22'!C15)</f>
        <v/>
      </c>
      <c r="AT9" s="7" t="str">
        <f>IF('Day22'!D15="","",'Day22'!D15)</f>
        <v/>
      </c>
      <c r="AU9" s="10" t="str">
        <f>IF('Day23'!C15="","",'Day23'!C15)</f>
        <v/>
      </c>
      <c r="AV9" s="7" t="str">
        <f>IF('Day23'!D15="","",'Day23'!D15)</f>
        <v/>
      </c>
      <c r="AW9" s="10" t="str">
        <f>IF('Day24'!C15="","",'Day24'!C15)</f>
        <v/>
      </c>
      <c r="AX9" s="7" t="str">
        <f>IF('Day24'!D15="","",'Day24'!D15)</f>
        <v/>
      </c>
      <c r="AY9" s="10" t="str">
        <f>IF('Day25'!C15="","",'Day25'!C15)</f>
        <v/>
      </c>
      <c r="AZ9" s="7" t="str">
        <f>IF('Day25'!D15="","",'Day25'!D15)</f>
        <v/>
      </c>
      <c r="BA9" s="10" t="str">
        <f>IF('Day26'!C15="","",'Day26'!C15)</f>
        <v/>
      </c>
      <c r="BB9" s="7" t="str">
        <f>IF('Day26'!D15="","",'Day26'!D15)</f>
        <v/>
      </c>
      <c r="BC9" s="10" t="str">
        <f>IF('Day27'!C15="","",'Day27'!C15)</f>
        <v/>
      </c>
      <c r="BD9" s="7" t="str">
        <f>IF('Day27'!D15="","",'Day27'!D15)</f>
        <v/>
      </c>
      <c r="BE9" s="10" t="str">
        <f>IF('Day28'!C15="","",'Day28'!C15)</f>
        <v/>
      </c>
      <c r="BF9" s="7" t="str">
        <f>IF('Day28'!D15="","",'Day28'!D15)</f>
        <v/>
      </c>
      <c r="BG9" s="10" t="str">
        <f>IF('Day29'!C15="","",'Day29'!C15)</f>
        <v/>
      </c>
      <c r="BH9" s="7" t="str">
        <f>IF('Day29'!D15="","",'Day29'!D15)</f>
        <v/>
      </c>
      <c r="BI9" s="10" t="str">
        <f>IF('Day30'!C15="","",'Day30'!C15)</f>
        <v/>
      </c>
      <c r="BJ9" s="7" t="str">
        <f>IF('Day30'!D15="","",'Day30'!D15)</f>
        <v/>
      </c>
      <c r="BK9" s="10" t="str">
        <f>IF('Day31'!C15="","",'Day31'!C15)</f>
        <v/>
      </c>
      <c r="BL9" s="7" t="str">
        <f>IF('Day31'!D15="","",'Day31'!D15)</f>
        <v/>
      </c>
      <c r="BM9" s="56"/>
    </row>
    <row r="10" spans="1:65" x14ac:dyDescent="0.2">
      <c r="A10" s="56"/>
      <c r="B10" s="155" t="s">
        <v>17</v>
      </c>
      <c r="C10" s="10">
        <f>IF('Day1'!C16="","",'Day1'!C16)</f>
        <v>50</v>
      </c>
      <c r="D10" s="7">
        <f>IF('Day1'!D16="","",'Day1'!D16)</f>
        <v>7</v>
      </c>
      <c r="E10" s="10">
        <f>IF('Day2'!C16="","",'Day2'!C16)</f>
        <v>50</v>
      </c>
      <c r="F10" s="7">
        <f>IF('Day2'!D16="","",'Day2'!D16)</f>
        <v>10</v>
      </c>
      <c r="G10" s="10">
        <f>IF('Day3'!C16="","",'Day3'!C16)</f>
        <v>130</v>
      </c>
      <c r="H10" s="7">
        <f>IF('Day3'!D16="","",'Day3'!D16)</f>
        <v>5</v>
      </c>
      <c r="I10" s="10">
        <f>IF('Day4'!C16="","",'Day4'!C16)</f>
        <v>50</v>
      </c>
      <c r="J10" s="7">
        <f>IF('Day4'!D16="","",'Day4'!D16)</f>
        <v>3</v>
      </c>
      <c r="K10" s="10">
        <f>IF('Day5'!C16="","",'Day5'!C16)</f>
        <v>20</v>
      </c>
      <c r="L10" s="7">
        <f>IF('Day5'!D16="","",'Day5'!D16)</f>
        <v>7</v>
      </c>
      <c r="M10" s="10">
        <f>IF('Day6'!C16="","",'Day6'!C16)</f>
        <v>0</v>
      </c>
      <c r="N10" s="7">
        <f>IF('Day6'!D16="","",'Day6'!D16)</f>
        <v>0</v>
      </c>
      <c r="O10" s="10">
        <f>IF('Day7'!C16="","",'Day7'!C16)</f>
        <v>70</v>
      </c>
      <c r="P10" s="7">
        <f>IF('Day7'!D16="","",'Day7'!D16)</f>
        <v>8</v>
      </c>
      <c r="Q10" s="10">
        <f>IF('Day8'!C16="","",'Day8'!C16)</f>
        <v>140</v>
      </c>
      <c r="R10" s="7">
        <f>IF('Day8'!D16="","",'Day8'!D16)</f>
        <v>34</v>
      </c>
      <c r="S10" s="10">
        <f>IF('Day9'!C16="","",'Day9'!C16)</f>
        <v>170</v>
      </c>
      <c r="T10" s="7">
        <f>IF('Day9'!D16="","",'Day9'!D16)</f>
        <v>26</v>
      </c>
      <c r="U10" s="10" t="str">
        <f>IF('Day10'!C16="","",'Day10'!C16)</f>
        <v>VRB</v>
      </c>
      <c r="V10" s="7">
        <f>IF('Day10'!D16="","",'Day10'!D16)</f>
        <v>6</v>
      </c>
      <c r="W10" s="10">
        <f>IF('Day11'!C16="","",'Day11'!C16)</f>
        <v>10</v>
      </c>
      <c r="X10" s="7">
        <f>IF('Day11'!D16="","",'Day11'!D16)</f>
        <v>17</v>
      </c>
      <c r="Y10" s="10">
        <f>IF('Day12'!C16="","",'Day12'!C16)</f>
        <v>100</v>
      </c>
      <c r="Z10" s="7">
        <f>IF('Day12'!D16="","",'Day12'!D16)</f>
        <v>15</v>
      </c>
      <c r="AA10" s="10">
        <f>IF('Day13'!C16="","",'Day13'!C16)</f>
        <v>150</v>
      </c>
      <c r="AB10" s="7">
        <f>IF('Day13'!D16="","",'Day13'!D16)</f>
        <v>39</v>
      </c>
      <c r="AC10" s="10">
        <f>IF('Day14'!C16="","",'Day14'!C16)</f>
        <v>40</v>
      </c>
      <c r="AD10" s="7">
        <f>IF('Day14'!D16="","",'Day14'!D16)</f>
        <v>23</v>
      </c>
      <c r="AE10" s="10">
        <f>IF('Day15'!C16="","",'Day15'!C16)</f>
        <v>30</v>
      </c>
      <c r="AF10" s="7">
        <f>IF('Day15'!D16="","",'Day15'!D16)</f>
        <v>9</v>
      </c>
      <c r="AG10" s="10">
        <f>IF('Day16'!C16="","",'Day16'!C16)</f>
        <v>100</v>
      </c>
      <c r="AH10" s="7">
        <f>IF('Day16'!D16="","",'Day16'!D16)</f>
        <v>14</v>
      </c>
      <c r="AI10" s="10">
        <f>IF('Day17'!C16="","",'Day17'!C16)</f>
        <v>30</v>
      </c>
      <c r="AJ10" s="7">
        <f>IF('Day17'!D16="","",'Day17'!D16)</f>
        <v>3</v>
      </c>
      <c r="AK10" s="10">
        <f>IF('Day18'!C16="","",'Day18'!C16)</f>
        <v>70</v>
      </c>
      <c r="AL10" s="7">
        <f>IF('Day18'!D16="","",'Day18'!D16)</f>
        <v>10</v>
      </c>
      <c r="AM10" s="10">
        <f>IF('Day19'!C16="","",'Day19'!C16)</f>
        <v>70</v>
      </c>
      <c r="AN10" s="7">
        <f>IF('Day19'!D16="","",'Day19'!D16)</f>
        <v>6</v>
      </c>
      <c r="AO10" s="10">
        <f>IF('Day20'!C16="","",'Day20'!C16)</f>
        <v>10</v>
      </c>
      <c r="AP10" s="7">
        <f>IF('Day20'!D16="","",'Day20'!D16)</f>
        <v>3</v>
      </c>
      <c r="AQ10" s="10">
        <f>IF('Day21'!C16="","",'Day21'!C16)</f>
        <v>140</v>
      </c>
      <c r="AR10" s="7">
        <f>IF('Day21'!D16="","",'Day21'!D16)</f>
        <v>24</v>
      </c>
      <c r="AS10" s="10">
        <f>IF('Day22'!C16="","",'Day22'!C16)</f>
        <v>0</v>
      </c>
      <c r="AT10" s="7">
        <f>IF('Day22'!D16="","",'Day22'!D16)</f>
        <v>0</v>
      </c>
      <c r="AU10" s="10">
        <f>IF('Day23'!C16="","",'Day23'!C16)</f>
        <v>20</v>
      </c>
      <c r="AV10" s="7">
        <f>IF('Day23'!D16="","",'Day23'!D16)</f>
        <v>7</v>
      </c>
      <c r="AW10" s="10">
        <f>IF('Day24'!C16="","",'Day24'!C16)</f>
        <v>80</v>
      </c>
      <c r="AX10" s="7">
        <f>IF('Day24'!D16="","",'Day24'!D16)</f>
        <v>9</v>
      </c>
      <c r="AY10" s="10">
        <f>IF('Day25'!C16="","",'Day25'!C16)</f>
        <v>60</v>
      </c>
      <c r="AZ10" s="7">
        <f>IF('Day25'!D16="","",'Day25'!D16)</f>
        <v>16</v>
      </c>
      <c r="BA10" s="10">
        <f>IF('Day26'!C16="","",'Day26'!C16)</f>
        <v>60</v>
      </c>
      <c r="BB10" s="7">
        <f>IF('Day26'!D16="","",'Day26'!D16)</f>
        <v>12</v>
      </c>
      <c r="BC10" s="10">
        <f>IF('Day27'!C16="","",'Day27'!C16)</f>
        <v>40</v>
      </c>
      <c r="BD10" s="7">
        <f>IF('Day27'!D16="","",'Day27'!D16)</f>
        <v>23</v>
      </c>
      <c r="BE10" s="10">
        <f>IF('Day28'!C16="","",'Day28'!C16)</f>
        <v>0</v>
      </c>
      <c r="BF10" s="7">
        <f>IF('Day28'!D16="","",'Day28'!D16)</f>
        <v>0</v>
      </c>
      <c r="BG10" s="10">
        <f>IF('Day29'!C16="","",'Day29'!C16)</f>
        <v>40</v>
      </c>
      <c r="BH10" s="7">
        <f>IF('Day29'!D16="","",'Day29'!D16)</f>
        <v>23</v>
      </c>
      <c r="BI10" s="10">
        <f>IF('Day30'!C16="","",'Day30'!C16)</f>
        <v>50</v>
      </c>
      <c r="BJ10" s="7">
        <f>IF('Day30'!D16="","",'Day30'!D16)</f>
        <v>12</v>
      </c>
      <c r="BK10" s="10" t="str">
        <f>IF('Day31'!C16="","",'Day31'!C16)</f>
        <v/>
      </c>
      <c r="BL10" s="7" t="str">
        <f>IF('Day31'!D16="","",'Day31'!D16)</f>
        <v/>
      </c>
      <c r="BM10" s="56"/>
    </row>
    <row r="11" spans="1:65" x14ac:dyDescent="0.2">
      <c r="A11" s="56"/>
      <c r="B11" s="12"/>
      <c r="C11" s="13"/>
      <c r="D11" s="14"/>
      <c r="E11" s="13"/>
      <c r="F11" s="14"/>
      <c r="G11" s="13"/>
      <c r="H11" s="14"/>
      <c r="I11" s="13"/>
      <c r="J11" s="14"/>
      <c r="K11" s="13"/>
      <c r="L11" s="14"/>
      <c r="M11" s="13"/>
      <c r="N11" s="14"/>
      <c r="O11" s="13"/>
      <c r="P11" s="14"/>
      <c r="Q11" s="13"/>
      <c r="R11" s="14"/>
      <c r="S11" s="13"/>
      <c r="T11" s="14"/>
      <c r="U11" s="13"/>
      <c r="V11" s="14"/>
      <c r="W11" s="13"/>
      <c r="X11" s="14"/>
      <c r="Y11" s="13"/>
      <c r="Z11" s="14"/>
      <c r="AA11" s="13"/>
      <c r="AB11" s="14"/>
      <c r="AC11" s="13"/>
      <c r="AD11" s="14"/>
      <c r="AE11" s="13"/>
      <c r="AF11" s="14"/>
      <c r="AG11" s="13"/>
      <c r="AH11" s="14"/>
      <c r="AI11" s="13"/>
      <c r="AJ11" s="14"/>
      <c r="AK11" s="13"/>
      <c r="AL11" s="14"/>
      <c r="AM11" s="13"/>
      <c r="AN11" s="14"/>
      <c r="AO11" s="13"/>
      <c r="AP11" s="14"/>
      <c r="AQ11" s="13"/>
      <c r="AR11" s="14"/>
      <c r="AS11" s="13"/>
      <c r="AT11" s="14"/>
      <c r="AU11" s="13"/>
      <c r="AV11" s="14"/>
      <c r="AW11" s="13"/>
      <c r="AX11" s="14"/>
      <c r="AY11" s="13"/>
      <c r="AZ11" s="14"/>
      <c r="BA11" s="13"/>
      <c r="BB11" s="14"/>
      <c r="BC11" s="13"/>
      <c r="BD11" s="14"/>
      <c r="BE11" s="13"/>
      <c r="BF11" s="14"/>
      <c r="BG11" s="13"/>
      <c r="BH11" s="14"/>
      <c r="BI11" s="13"/>
      <c r="BJ11" s="14"/>
      <c r="BK11" s="13"/>
      <c r="BL11" s="14"/>
      <c r="BM11" s="56"/>
    </row>
    <row r="12" spans="1:65" x14ac:dyDescent="0.2">
      <c r="A12" s="56"/>
      <c r="B12" s="155" t="s">
        <v>54</v>
      </c>
      <c r="C12" s="10" t="str">
        <f>IF(C3="","",D3*SIN(C3*PI()/180))</f>
        <v/>
      </c>
      <c r="D12" s="7" t="str">
        <f>IF(C3="","",D3*COS(C3*PI()/180))</f>
        <v/>
      </c>
      <c r="E12" s="10" t="str">
        <f>IF(E3="","",F3*SIN(E3*PI()/180))</f>
        <v/>
      </c>
      <c r="F12" s="7" t="str">
        <f>IF(E3="","",F3*COS(E3*PI()/180))</f>
        <v/>
      </c>
      <c r="G12" s="10" t="str">
        <f>IF(G3="","",H3*SIN(G3*PI()/180))</f>
        <v/>
      </c>
      <c r="H12" s="7" t="str">
        <f>IF(G3="","",H3*COS(G3*PI()/180))</f>
        <v/>
      </c>
      <c r="I12" s="10" t="str">
        <f>IF(I3="","",J3*SIN(I3*PI()/180))</f>
        <v/>
      </c>
      <c r="J12" s="7" t="str">
        <f>IF(I3="","",J3*COS(I3*PI()/180))</f>
        <v/>
      </c>
      <c r="K12" s="10" t="str">
        <f>IF(K3="","",L3*SIN(K3*PI()/180))</f>
        <v/>
      </c>
      <c r="L12" s="7" t="str">
        <f>IF(K3="","",L3*COS(K3*PI()/180))</f>
        <v/>
      </c>
      <c r="M12" s="10" t="str">
        <f>IF(M3="","",N3*SIN(M3*PI()/180))</f>
        <v/>
      </c>
      <c r="N12" s="7" t="str">
        <f>IF(M3="","",N3*COS(M3*PI()/180))</f>
        <v/>
      </c>
      <c r="O12" s="10" t="str">
        <f>IF(O3="","",P3*SIN(O3*PI()/180))</f>
        <v/>
      </c>
      <c r="P12" s="7" t="str">
        <f>IF(O3="","",P3*COS(O3*PI()/180))</f>
        <v/>
      </c>
      <c r="Q12" s="10" t="str">
        <f>IF(Q3="","",R3*SIN(Q3*PI()/180))</f>
        <v/>
      </c>
      <c r="R12" s="7" t="str">
        <f>IF(Q3="","",R3*COS(Q3*PI()/180))</f>
        <v/>
      </c>
      <c r="S12" s="10" t="str">
        <f>IF(S3="","",T3*SIN(S3*PI()/180))</f>
        <v/>
      </c>
      <c r="T12" s="7" t="str">
        <f>IF(S3="","",T3*COS(S3*PI()/180))</f>
        <v/>
      </c>
      <c r="U12" s="10" t="str">
        <f>IF(U3="","",V3*SIN(U3*PI()/180))</f>
        <v/>
      </c>
      <c r="V12" s="7" t="str">
        <f>IF(U3="","",V3*COS(U3*PI()/180))</f>
        <v/>
      </c>
      <c r="W12" s="10" t="str">
        <f>IF(W3="","",X3*SIN(W3*PI()/180))</f>
        <v/>
      </c>
      <c r="X12" s="7" t="str">
        <f>IF(W3="","",X3*COS(W3*PI()/180))</f>
        <v/>
      </c>
      <c r="Y12" s="10" t="str">
        <f>IF(Y3="","",Z3*SIN(Y3*PI()/180))</f>
        <v/>
      </c>
      <c r="Z12" s="7" t="str">
        <f>IF(Y3="","",Z3*COS(Y3*PI()/180))</f>
        <v/>
      </c>
      <c r="AA12" s="10" t="str">
        <f>IF(AA3="","",AB3*SIN(AA3*PI()/180))</f>
        <v/>
      </c>
      <c r="AB12" s="7" t="str">
        <f>IF(AA3="","",AB3*COS(AA3*PI()/180))</f>
        <v/>
      </c>
      <c r="AC12" s="10" t="str">
        <f>IF(AC3="","",AD3*SIN(AC3*PI()/180))</f>
        <v/>
      </c>
      <c r="AD12" s="7" t="str">
        <f>IF(AC3="","",AD3*COS(AC3*PI()/180))</f>
        <v/>
      </c>
      <c r="AE12" s="10" t="str">
        <f>IF(AE3="","",AF3*SIN(AE3*PI()/180))</f>
        <v/>
      </c>
      <c r="AF12" s="7" t="str">
        <f>IF(AE3="","",AF3*COS(AE3*PI()/180))</f>
        <v/>
      </c>
      <c r="AG12" s="10" t="str">
        <f>IF(AG3="","",AH3*SIN(AG3*PI()/180))</f>
        <v/>
      </c>
      <c r="AH12" s="7" t="str">
        <f>IF(AG3="","",AH3*COS(AG3*PI()/180))</f>
        <v/>
      </c>
      <c r="AI12" s="10" t="str">
        <f>IF(AI3="","",AJ3*SIN(AI3*PI()/180))</f>
        <v/>
      </c>
      <c r="AJ12" s="7" t="str">
        <f>IF(AI3="","",AJ3*COS(AI3*PI()/180))</f>
        <v/>
      </c>
      <c r="AK12" s="10" t="str">
        <f>IF(AK3="","",AL3*SIN(AK3*PI()/180))</f>
        <v/>
      </c>
      <c r="AL12" s="7" t="str">
        <f>IF(AK3="","",AL3*COS(AK3*PI()/180))</f>
        <v/>
      </c>
      <c r="AM12" s="10" t="str">
        <f>IF(AM3="","",AN3*SIN(AM3*PI()/180))</f>
        <v/>
      </c>
      <c r="AN12" s="7" t="str">
        <f>IF(AM3="","",AN3*COS(AM3*PI()/180))</f>
        <v/>
      </c>
      <c r="AO12" s="10" t="str">
        <f>IF(AO3="","",AP3*SIN(AO3*PI()/180))</f>
        <v/>
      </c>
      <c r="AP12" s="7" t="str">
        <f>IF(AO3="","",AP3*COS(AO3*PI()/180))</f>
        <v/>
      </c>
      <c r="AQ12" s="10" t="str">
        <f>IF(AQ3="","",AR3*SIN(AQ3*PI()/180))</f>
        <v/>
      </c>
      <c r="AR12" s="7" t="str">
        <f>IF(AQ3="","",AR3*COS(AQ3*PI()/180))</f>
        <v/>
      </c>
      <c r="AS12" s="10" t="str">
        <f>IF(AS3="","",AT3*SIN(AS3*PI()/180))</f>
        <v/>
      </c>
      <c r="AT12" s="7" t="str">
        <f>IF(AS3="","",AT3*COS(AS3*PI()/180))</f>
        <v/>
      </c>
      <c r="AU12" s="10" t="str">
        <f>IF(AU3="","",AV3*SIN(AU3*PI()/180))</f>
        <v/>
      </c>
      <c r="AV12" s="7" t="str">
        <f>IF(AU3="","",AV3*COS(AU3*PI()/180))</f>
        <v/>
      </c>
      <c r="AW12" s="10" t="str">
        <f>IF(AW3="","",AX3*SIN(AW3*PI()/180))</f>
        <v/>
      </c>
      <c r="AX12" s="7" t="str">
        <f>IF(AW3="","",AX3*COS(AW3*PI()/180))</f>
        <v/>
      </c>
      <c r="AY12" s="10" t="str">
        <f>IF(AY3="","",AZ3*SIN(AY3*PI()/180))</f>
        <v/>
      </c>
      <c r="AZ12" s="7" t="str">
        <f>IF(AY3="","",AZ3*COS(AY3*PI()/180))</f>
        <v/>
      </c>
      <c r="BA12" s="10" t="str">
        <f>IF(BA3="","",BB3*SIN(BA3*PI()/180))</f>
        <v/>
      </c>
      <c r="BB12" s="7" t="str">
        <f>IF(BA3="","",BB3*COS(BA3*PI()/180))</f>
        <v/>
      </c>
      <c r="BC12" s="10" t="str">
        <f>IF(BC3="","",BD3*SIN(BC3*PI()/180))</f>
        <v/>
      </c>
      <c r="BD12" s="7" t="str">
        <f>IF(BC3="","",BD3*COS(BC3*PI()/180))</f>
        <v/>
      </c>
      <c r="BE12" s="10" t="str">
        <f>IF(BE3="","",BF3*SIN(BE3*PI()/180))</f>
        <v/>
      </c>
      <c r="BF12" s="7" t="str">
        <f>IF(BE3="","",BF3*COS(BE3*PI()/180))</f>
        <v/>
      </c>
      <c r="BG12" s="10" t="str">
        <f>IF(BG3="","",BH3*SIN(BG3*PI()/180))</f>
        <v/>
      </c>
      <c r="BH12" s="7" t="str">
        <f>IF(BG3="","",BH3*COS(BG3*PI()/180))</f>
        <v/>
      </c>
      <c r="BI12" s="10" t="str">
        <f>IF(BI3="","",BJ3*SIN(BI3*PI()/180))</f>
        <v/>
      </c>
      <c r="BJ12" s="7" t="str">
        <f>IF(BI3="","",BJ3*COS(BI3*PI()/180))</f>
        <v/>
      </c>
      <c r="BK12" s="10" t="str">
        <f>IF(BK3="","",BL3*SIN(BK3*PI()/180))</f>
        <v/>
      </c>
      <c r="BL12" s="7" t="str">
        <f>IF(BK3="","",BL3*COS(BK3*PI()/180))</f>
        <v/>
      </c>
      <c r="BM12" s="56"/>
    </row>
    <row r="13" spans="1:65" x14ac:dyDescent="0.2">
      <c r="A13" s="56"/>
      <c r="B13" s="155" t="s">
        <v>54</v>
      </c>
      <c r="C13" s="10">
        <f t="shared" ref="C13:C19" si="0">IF(C4="","",D4*SIN(C4*PI()/180))</f>
        <v>0</v>
      </c>
      <c r="D13" s="7">
        <f t="shared" ref="D13:D19" si="1">IF(C4="","",D4*COS(C4*PI()/180))</f>
        <v>0</v>
      </c>
      <c r="E13" s="10">
        <f t="shared" ref="E13:E19" si="2">IF(E4="","",F4*SIN(E4*PI()/180))</f>
        <v>18.793852415718167</v>
      </c>
      <c r="F13" s="7">
        <f t="shared" ref="F13:F19" si="3">IF(E4="","",F4*COS(E4*PI()/180))</f>
        <v>6.8404028665133767</v>
      </c>
      <c r="G13" s="10">
        <f t="shared" ref="G13:G19" si="4">IF(G4="","",H4*SIN(G4*PI()/180))</f>
        <v>9.3969262078590834</v>
      </c>
      <c r="H13" s="7">
        <f t="shared" ref="H13:H19" si="5">IF(G4="","",H4*COS(G4*PI()/180))</f>
        <v>3.4202014332566884</v>
      </c>
      <c r="I13" s="10" t="str">
        <f t="shared" ref="I13:I19" si="6">IF(I4="","",J4*SIN(I4*PI()/180))</f>
        <v/>
      </c>
      <c r="J13" s="7" t="str">
        <f t="shared" ref="J13:J19" si="7">IF(I4="","",J4*COS(I4*PI()/180))</f>
        <v/>
      </c>
      <c r="K13" s="10">
        <f t="shared" ref="K13:K19" si="8">IF(K4="","",L4*SIN(K4*PI()/180))</f>
        <v>5.4999999999999991</v>
      </c>
      <c r="L13" s="7">
        <f t="shared" ref="L13:L19" si="9">IF(K4="","",L4*COS(K4*PI()/180))</f>
        <v>9.5262794416288266</v>
      </c>
      <c r="M13" s="10">
        <f t="shared" ref="M13:M19" si="10">IF(M4="","",N4*SIN(M4*PI()/180))</f>
        <v>0</v>
      </c>
      <c r="N13" s="7">
        <f t="shared" ref="N13:N19" si="11">IF(M4="","",N4*COS(M4*PI()/180))</f>
        <v>0</v>
      </c>
      <c r="O13" s="10">
        <f t="shared" ref="O13:O19" si="12">IF(O4="","",P4*SIN(O4*PI()/180))</f>
        <v>2.9544232590366239</v>
      </c>
      <c r="P13" s="7">
        <f t="shared" ref="P13:P19" si="13">IF(O4="","",P4*COS(O4*PI()/180))</f>
        <v>0.52094453300079124</v>
      </c>
      <c r="Q13" s="10">
        <f t="shared" ref="Q13:Q19" si="14">IF(Q4="","",R4*SIN(Q4*PI()/180))</f>
        <v>9</v>
      </c>
      <c r="R13" s="7">
        <f t="shared" ref="R13:R19" si="15">IF(Q4="","",R4*COS(Q4*PI()/180))</f>
        <v>5.51316804708879E-16</v>
      </c>
      <c r="S13" s="10">
        <f t="shared" ref="S13:S19" si="16">IF(S4="","",T4*SIN(S4*PI()/180))</f>
        <v>14.554844419260583</v>
      </c>
      <c r="T13" s="7">
        <f t="shared" ref="T13:T19" si="17">IF(S4="","",T4*COS(S4*PI()/180))</f>
        <v>-12.212964584044247</v>
      </c>
      <c r="U13" s="10">
        <f t="shared" ref="U13:U19" si="18">IF(U4="","",V4*SIN(U4*PI()/180))</f>
        <v>16.852977748617516</v>
      </c>
      <c r="V13" s="7">
        <f t="shared" ref="V13:V19" si="19">IF(U4="","",V4*COS(U4*PI()/180))</f>
        <v>-14.141327413103866</v>
      </c>
      <c r="W13" s="10">
        <f t="shared" ref="W13:W19" si="20">IF(W4="","",X4*SIN(W4*PI()/180))</f>
        <v>0</v>
      </c>
      <c r="X13" s="7">
        <f t="shared" ref="X13:X19" si="21">IF(W4="","",X4*COS(W4*PI()/180))</f>
        <v>0</v>
      </c>
      <c r="Y13" s="10">
        <f t="shared" ref="Y13:Y19" si="22">IF(Y4="","",Z4*SIN(Y4*PI()/180))</f>
        <v>7.6604444311897799</v>
      </c>
      <c r="Z13" s="7">
        <f t="shared" ref="Z13:Z19" si="23">IF(Y4="","",Z4*COS(Y4*PI()/180))</f>
        <v>6.4278760968653934</v>
      </c>
      <c r="AA13" s="10">
        <f t="shared" ref="AA13:AA19" si="24">IF(AA4="","",AB4*SIN(AA4*PI()/180))</f>
        <v>19.918584287042091</v>
      </c>
      <c r="AB13" s="7">
        <f t="shared" ref="AB13:AB19" si="25">IF(AA4="","",AB4*COS(AA4*PI()/180))</f>
        <v>-11.499999999999995</v>
      </c>
      <c r="AC13" s="10">
        <f t="shared" ref="AC13:AC19" si="26">IF(AC4="","",AD4*SIN(AC4*PI()/180))</f>
        <v>16.741731801207536</v>
      </c>
      <c r="AD13" s="7">
        <f t="shared" ref="AD13:AD19" si="27">IF(AC4="","",AD4*COS(AC4*PI()/180))</f>
        <v>-2.9520190203378149</v>
      </c>
      <c r="AE13" s="10">
        <f t="shared" ref="AE13:AE19" si="28">IF(AE4="","",AF4*SIN(AE4*PI()/180))</f>
        <v>13.787308542170912</v>
      </c>
      <c r="AF13" s="7">
        <f t="shared" ref="AF13:AF19" si="29">IF(AE4="","",AF4*COS(AE4*PI()/180))</f>
        <v>2.4310744873370256</v>
      </c>
      <c r="AG13" s="10">
        <f t="shared" ref="AG13:AG19" si="30">IF(AG4="","",AH4*SIN(AG4*PI()/180))</f>
        <v>-1.9283628290596186</v>
      </c>
      <c r="AH13" s="7">
        <f t="shared" ref="AH13:AH19" si="31">IF(AG4="","",AH4*COS(AG4*PI()/180))</f>
        <v>2.2981333293569333</v>
      </c>
      <c r="AI13" s="10">
        <f t="shared" ref="AI13:AI19" si="32">IF(AI4="","",AJ4*SIN(AI4*PI()/180))</f>
        <v>5.9999999999999991</v>
      </c>
      <c r="AJ13" s="7">
        <f t="shared" ref="AJ13:AJ19" si="33">IF(AI4="","",AJ4*COS(AI4*PI()/180))</f>
        <v>10.392304845413264</v>
      </c>
      <c r="AK13" s="10">
        <f t="shared" ref="AK13:AK19" si="34">IF(AK4="","",AL4*SIN(AK4*PI()/180))</f>
        <v>13.022755533022627</v>
      </c>
      <c r="AL13" s="7">
        <f t="shared" ref="AL13:AL19" si="35">IF(AK4="","",AL4*COS(AK4*PI()/180))</f>
        <v>10.92738936467117</v>
      </c>
      <c r="AM13" s="10">
        <f t="shared" ref="AM13:AM19" si="36">IF(AM4="","",AN4*SIN(AM4*PI()/180))</f>
        <v>15.32088886237956</v>
      </c>
      <c r="AN13" s="7">
        <f t="shared" ref="AN13:AN19" si="37">IF(AM4="","",AN4*COS(AM4*PI()/180))</f>
        <v>-12.855752193730787</v>
      </c>
      <c r="AO13" s="10">
        <f t="shared" ref="AO13:AO19" si="38">IF(AO4="","",AP4*SIN(AO4*PI()/180))</f>
        <v>5.6381557247154497</v>
      </c>
      <c r="AP13" s="7">
        <f t="shared" ref="AP13:AP19" si="39">IF(AO4="","",AP4*COS(AO4*PI()/180))</f>
        <v>2.0521208599540128</v>
      </c>
      <c r="AQ13" s="10">
        <f t="shared" ref="AQ13:AQ19" si="40">IF(AQ4="","",AR4*SIN(AQ4*PI()/180))</f>
        <v>0</v>
      </c>
      <c r="AR13" s="7">
        <f t="shared" ref="AR13:AR19" si="41">IF(AQ4="","",AR4*COS(AQ4*PI()/180))</f>
        <v>0</v>
      </c>
      <c r="AS13" s="10">
        <f t="shared" ref="AS13:AS19" si="42">IF(AS4="","",AT4*SIN(AS4*PI()/180))</f>
        <v>16.454482671904337</v>
      </c>
      <c r="AT13" s="7">
        <f t="shared" ref="AT13:AT19" si="43">IF(AS4="","",AT4*COS(AS4*PI()/180))</f>
        <v>-9.4999999999999964</v>
      </c>
      <c r="AU13" s="10" t="str">
        <f t="shared" ref="AU13:AU19" si="44">IF(AU4="","",AV4*SIN(AU4*PI()/180))</f>
        <v/>
      </c>
      <c r="AV13" s="7" t="str">
        <f t="shared" ref="AV13:AV19" si="45">IF(AU4="","",AV4*COS(AU4*PI()/180))</f>
        <v/>
      </c>
      <c r="AW13" s="10">
        <f t="shared" ref="AW13:AW19" si="46">IF(AW4="","",AX4*SIN(AW4*PI()/180))</f>
        <v>0</v>
      </c>
      <c r="AX13" s="7">
        <f t="shared" ref="AX13:AX19" si="47">IF(AW4="","",AX4*COS(AW4*PI()/180))</f>
        <v>0</v>
      </c>
      <c r="AY13" s="10">
        <f t="shared" ref="AY13:AY19" si="48">IF(AY4="","",AZ4*SIN(AY4*PI()/180))</f>
        <v>11</v>
      </c>
      <c r="AZ13" s="7">
        <f t="shared" ref="AZ13:AZ19" si="49">IF(AY4="","",AZ4*COS(AY4*PI()/180))</f>
        <v>6.7383165019974101E-16</v>
      </c>
      <c r="BA13" s="10">
        <f t="shared" ref="BA13:BA19" si="50">IF(BA4="","",BB4*SIN(BA4*PI()/180))</f>
        <v>14.722431864335459</v>
      </c>
      <c r="BB13" s="7">
        <f t="shared" ref="BB13:BB19" si="51">IF(BA4="","",BB4*COS(BA4*PI()/180))</f>
        <v>-8.4999999999999964</v>
      </c>
      <c r="BC13" s="10">
        <f t="shared" ref="BC13:BC19" si="52">IF(BC4="","",BD4*SIN(BC4*PI()/180))</f>
        <v>14.772116295183121</v>
      </c>
      <c r="BD13" s="7">
        <f t="shared" ref="BD13:BD19" si="53">IF(BC4="","",BD4*COS(BC4*PI()/180))</f>
        <v>2.6047226650039561</v>
      </c>
      <c r="BE13" s="10">
        <f t="shared" ref="BE13:BE19" si="54">IF(BE4="","",BF4*SIN(BE4*PI()/180))</f>
        <v>8</v>
      </c>
      <c r="BF13" s="7">
        <f t="shared" ref="BF13:BF19" si="55">IF(BE4="","",BF4*COS(BE4*PI()/180))</f>
        <v>4.90059381963448E-16</v>
      </c>
      <c r="BG13" s="10">
        <f t="shared" ref="BG13:BG19" si="56">IF(BG4="","",BH4*SIN(BG4*PI()/180))</f>
        <v>6.9282032302755088</v>
      </c>
      <c r="BH13" s="7">
        <f t="shared" ref="BH13:BH19" si="57">IF(BG4="","",BH4*COS(BG4*PI()/180))</f>
        <v>4.0000000000000009</v>
      </c>
      <c r="BI13" s="10">
        <f t="shared" ref="BI13:BI19" si="58">IF(BI4="","",BJ4*SIN(BI4*PI()/180))</f>
        <v>8.5505035831417171</v>
      </c>
      <c r="BJ13" s="7">
        <f t="shared" ref="BJ13:BJ19" si="59">IF(BI4="","",BJ4*COS(BI4*PI()/180))</f>
        <v>23.492315519647711</v>
      </c>
      <c r="BK13" s="10" t="str">
        <f t="shared" ref="BK13:BK19" si="60">IF(BK4="","",BL4*SIN(BK4*PI()/180))</f>
        <v/>
      </c>
      <c r="BL13" s="7" t="str">
        <f t="shared" ref="BL13:BL19" si="61">IF(BK4="","",BL4*COS(BK4*PI()/180))</f>
        <v/>
      </c>
      <c r="BM13" s="56"/>
    </row>
    <row r="14" spans="1:65" x14ac:dyDescent="0.2">
      <c r="A14" s="56"/>
      <c r="B14" s="155" t="s">
        <v>54</v>
      </c>
      <c r="C14" s="10" t="str">
        <f t="shared" si="0"/>
        <v/>
      </c>
      <c r="D14" s="7" t="str">
        <f t="shared" si="1"/>
        <v/>
      </c>
      <c r="E14" s="10" t="str">
        <f t="shared" si="2"/>
        <v/>
      </c>
      <c r="F14" s="7" t="str">
        <f t="shared" si="3"/>
        <v/>
      </c>
      <c r="G14" s="10" t="str">
        <f t="shared" si="4"/>
        <v/>
      </c>
      <c r="H14" s="7" t="str">
        <f t="shared" si="5"/>
        <v/>
      </c>
      <c r="I14" s="10" t="str">
        <f t="shared" si="6"/>
        <v/>
      </c>
      <c r="J14" s="7" t="str">
        <f t="shared" si="7"/>
        <v/>
      </c>
      <c r="K14" s="10" t="str">
        <f t="shared" si="8"/>
        <v/>
      </c>
      <c r="L14" s="7" t="str">
        <f t="shared" si="9"/>
        <v/>
      </c>
      <c r="M14" s="10" t="str">
        <f t="shared" si="10"/>
        <v/>
      </c>
      <c r="N14" s="7" t="str">
        <f t="shared" si="11"/>
        <v/>
      </c>
      <c r="O14" s="10" t="str">
        <f t="shared" si="12"/>
        <v/>
      </c>
      <c r="P14" s="7" t="str">
        <f t="shared" si="13"/>
        <v/>
      </c>
      <c r="Q14" s="10" t="str">
        <f t="shared" si="14"/>
        <v/>
      </c>
      <c r="R14" s="7" t="str">
        <f t="shared" si="15"/>
        <v/>
      </c>
      <c r="S14" s="10" t="str">
        <f t="shared" si="16"/>
        <v/>
      </c>
      <c r="T14" s="7" t="str">
        <f t="shared" si="17"/>
        <v/>
      </c>
      <c r="U14" s="10" t="str">
        <f t="shared" si="18"/>
        <v/>
      </c>
      <c r="V14" s="7" t="str">
        <f t="shared" si="19"/>
        <v/>
      </c>
      <c r="W14" s="10" t="str">
        <f t="shared" si="20"/>
        <v/>
      </c>
      <c r="X14" s="7" t="str">
        <f t="shared" si="21"/>
        <v/>
      </c>
      <c r="Y14" s="10" t="str">
        <f t="shared" si="22"/>
        <v/>
      </c>
      <c r="Z14" s="7" t="str">
        <f t="shared" si="23"/>
        <v/>
      </c>
      <c r="AA14" s="10" t="str">
        <f t="shared" si="24"/>
        <v/>
      </c>
      <c r="AB14" s="7" t="str">
        <f t="shared" si="25"/>
        <v/>
      </c>
      <c r="AC14" s="10" t="str">
        <f t="shared" si="26"/>
        <v/>
      </c>
      <c r="AD14" s="7" t="str">
        <f t="shared" si="27"/>
        <v/>
      </c>
      <c r="AE14" s="10" t="str">
        <f t="shared" si="28"/>
        <v/>
      </c>
      <c r="AF14" s="7" t="str">
        <f t="shared" si="29"/>
        <v/>
      </c>
      <c r="AG14" s="10" t="str">
        <f t="shared" si="30"/>
        <v/>
      </c>
      <c r="AH14" s="7" t="str">
        <f t="shared" si="31"/>
        <v/>
      </c>
      <c r="AI14" s="10" t="str">
        <f t="shared" si="32"/>
        <v/>
      </c>
      <c r="AJ14" s="7" t="str">
        <f t="shared" si="33"/>
        <v/>
      </c>
      <c r="AK14" s="10" t="str">
        <f t="shared" si="34"/>
        <v/>
      </c>
      <c r="AL14" s="7" t="str">
        <f t="shared" si="35"/>
        <v/>
      </c>
      <c r="AM14" s="10" t="str">
        <f t="shared" si="36"/>
        <v/>
      </c>
      <c r="AN14" s="7" t="str">
        <f t="shared" si="37"/>
        <v/>
      </c>
      <c r="AO14" s="10" t="str">
        <f t="shared" si="38"/>
        <v/>
      </c>
      <c r="AP14" s="7" t="str">
        <f t="shared" si="39"/>
        <v/>
      </c>
      <c r="AQ14" s="10" t="str">
        <f t="shared" si="40"/>
        <v/>
      </c>
      <c r="AR14" s="7" t="str">
        <f t="shared" si="41"/>
        <v/>
      </c>
      <c r="AS14" s="10" t="str">
        <f t="shared" si="42"/>
        <v/>
      </c>
      <c r="AT14" s="7" t="str">
        <f t="shared" si="43"/>
        <v/>
      </c>
      <c r="AU14" s="10" t="str">
        <f t="shared" si="44"/>
        <v/>
      </c>
      <c r="AV14" s="7" t="str">
        <f t="shared" si="45"/>
        <v/>
      </c>
      <c r="AW14" s="10" t="str">
        <f t="shared" si="46"/>
        <v/>
      </c>
      <c r="AX14" s="7" t="str">
        <f t="shared" si="47"/>
        <v/>
      </c>
      <c r="AY14" s="10" t="str">
        <f t="shared" si="48"/>
        <v/>
      </c>
      <c r="AZ14" s="7" t="str">
        <f t="shared" si="49"/>
        <v/>
      </c>
      <c r="BA14" s="10" t="str">
        <f t="shared" si="50"/>
        <v/>
      </c>
      <c r="BB14" s="7" t="str">
        <f t="shared" si="51"/>
        <v/>
      </c>
      <c r="BC14" s="10" t="str">
        <f t="shared" si="52"/>
        <v/>
      </c>
      <c r="BD14" s="7" t="str">
        <f t="shared" si="53"/>
        <v/>
      </c>
      <c r="BE14" s="10" t="str">
        <f t="shared" si="54"/>
        <v/>
      </c>
      <c r="BF14" s="7" t="str">
        <f t="shared" si="55"/>
        <v/>
      </c>
      <c r="BG14" s="10" t="str">
        <f t="shared" si="56"/>
        <v/>
      </c>
      <c r="BH14" s="7" t="str">
        <f t="shared" si="57"/>
        <v/>
      </c>
      <c r="BI14" s="10" t="str">
        <f t="shared" si="58"/>
        <v/>
      </c>
      <c r="BJ14" s="7" t="str">
        <f t="shared" si="59"/>
        <v/>
      </c>
      <c r="BK14" s="10" t="str">
        <f t="shared" si="60"/>
        <v/>
      </c>
      <c r="BL14" s="7" t="str">
        <f t="shared" si="61"/>
        <v/>
      </c>
      <c r="BM14" s="56"/>
    </row>
    <row r="15" spans="1:65" x14ac:dyDescent="0.2">
      <c r="A15" s="56"/>
      <c r="B15" s="155" t="s">
        <v>54</v>
      </c>
      <c r="C15" s="10">
        <f t="shared" si="0"/>
        <v>1.562833599002373</v>
      </c>
      <c r="D15" s="7">
        <f t="shared" si="1"/>
        <v>8.8632697771098723</v>
      </c>
      <c r="E15" s="10">
        <f t="shared" si="2"/>
        <v>14.554844419260583</v>
      </c>
      <c r="F15" s="7">
        <f t="shared" si="3"/>
        <v>12.212964584044247</v>
      </c>
      <c r="G15" s="10">
        <f t="shared" si="4"/>
        <v>12.21600407021681</v>
      </c>
      <c r="H15" s="7">
        <f t="shared" si="5"/>
        <v>-4.4462618632336932</v>
      </c>
      <c r="I15" s="10">
        <f t="shared" si="6"/>
        <v>0</v>
      </c>
      <c r="J15" s="7">
        <f t="shared" si="7"/>
        <v>0</v>
      </c>
      <c r="K15" s="10">
        <f t="shared" si="8"/>
        <v>5.7850884871788537</v>
      </c>
      <c r="L15" s="7">
        <f t="shared" si="9"/>
        <v>6.894399988070802</v>
      </c>
      <c r="M15" s="10">
        <f t="shared" si="10"/>
        <v>0</v>
      </c>
      <c r="N15" s="7">
        <f t="shared" si="11"/>
        <v>0</v>
      </c>
      <c r="O15" s="10">
        <f t="shared" si="12"/>
        <v>10.724622203665692</v>
      </c>
      <c r="P15" s="7">
        <f t="shared" si="13"/>
        <v>8.9990265356115504</v>
      </c>
      <c r="Q15" s="10">
        <f t="shared" si="14"/>
        <v>11.817693036146496</v>
      </c>
      <c r="R15" s="7">
        <f t="shared" si="15"/>
        <v>-2.0837781320031636</v>
      </c>
      <c r="S15" s="10">
        <f t="shared" si="16"/>
        <v>12.996765446375417</v>
      </c>
      <c r="T15" s="7">
        <f t="shared" si="17"/>
        <v>-35.708319589864516</v>
      </c>
      <c r="U15" s="10">
        <f t="shared" si="18"/>
        <v>12.256711089903648</v>
      </c>
      <c r="V15" s="7">
        <f t="shared" si="19"/>
        <v>-10.28460175498463</v>
      </c>
      <c r="W15" s="10" t="str">
        <f t="shared" si="20"/>
        <v/>
      </c>
      <c r="X15" s="7" t="str">
        <f t="shared" si="21"/>
        <v/>
      </c>
      <c r="Y15" s="10">
        <f t="shared" si="22"/>
        <v>13.155696691002717</v>
      </c>
      <c r="Z15" s="7">
        <f t="shared" si="23"/>
        <v>4.7882820065593634</v>
      </c>
      <c r="AA15" s="10">
        <f t="shared" si="24"/>
        <v>11.276311449430899</v>
      </c>
      <c r="AB15" s="7">
        <f t="shared" si="25"/>
        <v>4.1042417199080257</v>
      </c>
      <c r="AC15" s="10">
        <f t="shared" si="26"/>
        <v>10.336618828644992</v>
      </c>
      <c r="AD15" s="7">
        <f t="shared" si="27"/>
        <v>-3.7622215765823559</v>
      </c>
      <c r="AE15" s="10">
        <f t="shared" si="28"/>
        <v>9.8480775301220795</v>
      </c>
      <c r="AF15" s="7">
        <f t="shared" si="29"/>
        <v>1.7364817766693041</v>
      </c>
      <c r="AG15" s="10">
        <f t="shared" si="30"/>
        <v>0</v>
      </c>
      <c r="AH15" s="7">
        <f t="shared" si="31"/>
        <v>0</v>
      </c>
      <c r="AI15" s="10">
        <f t="shared" si="32"/>
        <v>20.569203509969263</v>
      </c>
      <c r="AJ15" s="7">
        <f t="shared" si="33"/>
        <v>-24.513422179807293</v>
      </c>
      <c r="AK15" s="10">
        <f t="shared" si="34"/>
        <v>0</v>
      </c>
      <c r="AL15" s="7">
        <f t="shared" si="35"/>
        <v>0</v>
      </c>
      <c r="AM15" s="10">
        <f t="shared" si="36"/>
        <v>14.784115022790408</v>
      </c>
      <c r="AN15" s="7">
        <f t="shared" si="37"/>
        <v>-17.619022191736491</v>
      </c>
      <c r="AO15" s="10" t="e">
        <f t="shared" si="38"/>
        <v>#VALUE!</v>
      </c>
      <c r="AP15" s="7" t="e">
        <f t="shared" si="39"/>
        <v>#VALUE!</v>
      </c>
      <c r="AQ15" s="10">
        <f t="shared" si="40"/>
        <v>0</v>
      </c>
      <c r="AR15" s="7">
        <f t="shared" si="41"/>
        <v>0</v>
      </c>
      <c r="AS15" s="10">
        <f t="shared" si="42"/>
        <v>14.722431864335459</v>
      </c>
      <c r="AT15" s="7">
        <f t="shared" si="43"/>
        <v>-8.4999999999999964</v>
      </c>
      <c r="AU15" s="10">
        <f t="shared" si="44"/>
        <v>4.4462618632336932</v>
      </c>
      <c r="AV15" s="7">
        <f t="shared" si="45"/>
        <v>12.21600407021681</v>
      </c>
      <c r="AW15" s="10">
        <f t="shared" si="46"/>
        <v>0</v>
      </c>
      <c r="AX15" s="7">
        <f t="shared" si="47"/>
        <v>0</v>
      </c>
      <c r="AY15" s="10">
        <f t="shared" si="48"/>
        <v>0</v>
      </c>
      <c r="AZ15" s="7">
        <f t="shared" si="49"/>
        <v>0</v>
      </c>
      <c r="BA15" s="10">
        <f t="shared" si="50"/>
        <v>19.917155521093427</v>
      </c>
      <c r="BB15" s="7">
        <f t="shared" si="51"/>
        <v>-16.712477851850025</v>
      </c>
      <c r="BC15" s="10">
        <f t="shared" si="52"/>
        <v>9.6418141452980883</v>
      </c>
      <c r="BD15" s="7">
        <f t="shared" si="53"/>
        <v>11.490666646784669</v>
      </c>
      <c r="BE15" s="10">
        <f t="shared" si="54"/>
        <v>-4.6984631039295426</v>
      </c>
      <c r="BF15" s="7">
        <f t="shared" si="55"/>
        <v>1.7101007166283408</v>
      </c>
      <c r="BG15" s="10">
        <f t="shared" si="56"/>
        <v>11.276311449430901</v>
      </c>
      <c r="BH15" s="7">
        <f t="shared" si="57"/>
        <v>-4.1042417199080248</v>
      </c>
      <c r="BI15" s="10">
        <f t="shared" si="58"/>
        <v>10.284601754984628</v>
      </c>
      <c r="BJ15" s="7">
        <f t="shared" si="59"/>
        <v>12.256711089903648</v>
      </c>
      <c r="BK15" s="10" t="str">
        <f t="shared" si="60"/>
        <v/>
      </c>
      <c r="BL15" s="7" t="str">
        <f t="shared" si="61"/>
        <v/>
      </c>
      <c r="BM15" s="56"/>
    </row>
    <row r="16" spans="1:65" x14ac:dyDescent="0.2">
      <c r="A16" s="56"/>
      <c r="B16" s="155" t="s">
        <v>54</v>
      </c>
      <c r="C16" s="10" t="str">
        <f t="shared" si="0"/>
        <v/>
      </c>
      <c r="D16" s="7" t="str">
        <f t="shared" si="1"/>
        <v/>
      </c>
      <c r="E16" s="10" t="str">
        <f t="shared" si="2"/>
        <v/>
      </c>
      <c r="F16" s="7" t="str">
        <f t="shared" si="3"/>
        <v/>
      </c>
      <c r="G16" s="10" t="str">
        <f t="shared" si="4"/>
        <v/>
      </c>
      <c r="H16" s="7" t="str">
        <f t="shared" si="5"/>
        <v/>
      </c>
      <c r="I16" s="10" t="str">
        <f t="shared" si="6"/>
        <v/>
      </c>
      <c r="J16" s="7" t="str">
        <f t="shared" si="7"/>
        <v/>
      </c>
      <c r="K16" s="10" t="str">
        <f t="shared" si="8"/>
        <v/>
      </c>
      <c r="L16" s="7" t="str">
        <f t="shared" si="9"/>
        <v/>
      </c>
      <c r="M16" s="10" t="str">
        <f t="shared" si="10"/>
        <v/>
      </c>
      <c r="N16" s="7" t="str">
        <f t="shared" si="11"/>
        <v/>
      </c>
      <c r="O16" s="10" t="str">
        <f t="shared" si="12"/>
        <v/>
      </c>
      <c r="P16" s="7" t="str">
        <f t="shared" si="13"/>
        <v/>
      </c>
      <c r="Q16" s="10" t="str">
        <f t="shared" si="14"/>
        <v/>
      </c>
      <c r="R16" s="7" t="str">
        <f t="shared" si="15"/>
        <v/>
      </c>
      <c r="S16" s="10" t="str">
        <f t="shared" si="16"/>
        <v/>
      </c>
      <c r="T16" s="7" t="str">
        <f t="shared" si="17"/>
        <v/>
      </c>
      <c r="U16" s="10" t="str">
        <f t="shared" si="18"/>
        <v/>
      </c>
      <c r="V16" s="7" t="str">
        <f t="shared" si="19"/>
        <v/>
      </c>
      <c r="W16" s="10" t="str">
        <f t="shared" si="20"/>
        <v/>
      </c>
      <c r="X16" s="7" t="str">
        <f t="shared" si="21"/>
        <v/>
      </c>
      <c r="Y16" s="10" t="str">
        <f t="shared" si="22"/>
        <v/>
      </c>
      <c r="Z16" s="7" t="str">
        <f t="shared" si="23"/>
        <v/>
      </c>
      <c r="AA16" s="10" t="str">
        <f t="shared" si="24"/>
        <v/>
      </c>
      <c r="AB16" s="7" t="str">
        <f t="shared" si="25"/>
        <v/>
      </c>
      <c r="AC16" s="10" t="str">
        <f t="shared" si="26"/>
        <v/>
      </c>
      <c r="AD16" s="7" t="str">
        <f t="shared" si="27"/>
        <v/>
      </c>
      <c r="AE16" s="10" t="str">
        <f t="shared" si="28"/>
        <v/>
      </c>
      <c r="AF16" s="7" t="str">
        <f t="shared" si="29"/>
        <v/>
      </c>
      <c r="AG16" s="10" t="str">
        <f t="shared" si="30"/>
        <v/>
      </c>
      <c r="AH16" s="7" t="str">
        <f t="shared" si="31"/>
        <v/>
      </c>
      <c r="AI16" s="10" t="str">
        <f t="shared" si="32"/>
        <v/>
      </c>
      <c r="AJ16" s="7" t="str">
        <f t="shared" si="33"/>
        <v/>
      </c>
      <c r="AK16" s="10" t="str">
        <f t="shared" si="34"/>
        <v/>
      </c>
      <c r="AL16" s="7" t="str">
        <f t="shared" si="35"/>
        <v/>
      </c>
      <c r="AM16" s="10" t="str">
        <f t="shared" si="36"/>
        <v/>
      </c>
      <c r="AN16" s="7" t="str">
        <f t="shared" si="37"/>
        <v/>
      </c>
      <c r="AO16" s="10" t="str">
        <f t="shared" si="38"/>
        <v/>
      </c>
      <c r="AP16" s="7" t="str">
        <f t="shared" si="39"/>
        <v/>
      </c>
      <c r="AQ16" s="10" t="str">
        <f t="shared" si="40"/>
        <v/>
      </c>
      <c r="AR16" s="7" t="str">
        <f t="shared" si="41"/>
        <v/>
      </c>
      <c r="AS16" s="10" t="str">
        <f t="shared" si="42"/>
        <v/>
      </c>
      <c r="AT16" s="7" t="str">
        <f t="shared" si="43"/>
        <v/>
      </c>
      <c r="AU16" s="10" t="str">
        <f t="shared" si="44"/>
        <v/>
      </c>
      <c r="AV16" s="7" t="str">
        <f t="shared" si="45"/>
        <v/>
      </c>
      <c r="AW16" s="10" t="str">
        <f t="shared" si="46"/>
        <v/>
      </c>
      <c r="AX16" s="7" t="str">
        <f t="shared" si="47"/>
        <v/>
      </c>
      <c r="AY16" s="10" t="str">
        <f t="shared" si="48"/>
        <v/>
      </c>
      <c r="AZ16" s="7" t="str">
        <f t="shared" si="49"/>
        <v/>
      </c>
      <c r="BA16" s="10" t="str">
        <f t="shared" si="50"/>
        <v/>
      </c>
      <c r="BB16" s="7" t="str">
        <f t="shared" si="51"/>
        <v/>
      </c>
      <c r="BC16" s="10" t="str">
        <f t="shared" si="52"/>
        <v/>
      </c>
      <c r="BD16" s="7" t="str">
        <f t="shared" si="53"/>
        <v/>
      </c>
      <c r="BE16" s="10" t="str">
        <f t="shared" si="54"/>
        <v/>
      </c>
      <c r="BF16" s="7" t="str">
        <f t="shared" si="55"/>
        <v/>
      </c>
      <c r="BG16" s="10" t="str">
        <f t="shared" si="56"/>
        <v/>
      </c>
      <c r="BH16" s="7" t="str">
        <f t="shared" si="57"/>
        <v/>
      </c>
      <c r="BI16" s="10" t="str">
        <f t="shared" si="58"/>
        <v/>
      </c>
      <c r="BJ16" s="7" t="str">
        <f t="shared" si="59"/>
        <v/>
      </c>
      <c r="BK16" s="10" t="str">
        <f t="shared" si="60"/>
        <v/>
      </c>
      <c r="BL16" s="7" t="str">
        <f t="shared" si="61"/>
        <v/>
      </c>
      <c r="BM16" s="56"/>
    </row>
    <row r="17" spans="1:65" x14ac:dyDescent="0.2">
      <c r="A17" s="56"/>
      <c r="B17" s="155" t="s">
        <v>54</v>
      </c>
      <c r="C17" s="10">
        <f t="shared" si="0"/>
        <v>7.6604444311897799</v>
      </c>
      <c r="D17" s="7">
        <f t="shared" si="1"/>
        <v>6.4278760968653934</v>
      </c>
      <c r="E17" s="10">
        <f t="shared" si="2"/>
        <v>4</v>
      </c>
      <c r="F17" s="7">
        <f t="shared" si="3"/>
        <v>2.45029690981724E-16</v>
      </c>
      <c r="G17" s="10">
        <f t="shared" si="4"/>
        <v>4</v>
      </c>
      <c r="H17" s="7">
        <f t="shared" si="5"/>
        <v>2.45029690981724E-16</v>
      </c>
      <c r="I17" s="10">
        <f t="shared" si="6"/>
        <v>2.571150438746157</v>
      </c>
      <c r="J17" s="7">
        <f t="shared" si="7"/>
        <v>3.0641777724759121</v>
      </c>
      <c r="K17" s="10">
        <f t="shared" si="8"/>
        <v>0</v>
      </c>
      <c r="L17" s="7">
        <f t="shared" si="9"/>
        <v>0</v>
      </c>
      <c r="M17" s="10">
        <f t="shared" si="10"/>
        <v>0</v>
      </c>
      <c r="N17" s="7">
        <f t="shared" si="11"/>
        <v>0</v>
      </c>
      <c r="O17" s="10">
        <f t="shared" si="12"/>
        <v>11.276311449430899</v>
      </c>
      <c r="P17" s="7">
        <f t="shared" si="13"/>
        <v>4.1042417199080257</v>
      </c>
      <c r="Q17" s="10">
        <f t="shared" si="14"/>
        <v>22</v>
      </c>
      <c r="R17" s="7">
        <f t="shared" si="15"/>
        <v>1.347663300399482E-15</v>
      </c>
      <c r="S17" s="10">
        <f t="shared" si="16"/>
        <v>11.97070501639841</v>
      </c>
      <c r="T17" s="7">
        <f t="shared" si="17"/>
        <v>-32.889241727506793</v>
      </c>
      <c r="U17" s="10">
        <f t="shared" si="18"/>
        <v>17.854159794932261</v>
      </c>
      <c r="V17" s="7">
        <f t="shared" si="19"/>
        <v>-6.4983827231877056</v>
      </c>
      <c r="W17" s="10">
        <f t="shared" si="20"/>
        <v>0.52094453300079102</v>
      </c>
      <c r="X17" s="7">
        <f t="shared" si="21"/>
        <v>2.9544232590366239</v>
      </c>
      <c r="Y17" s="10">
        <f t="shared" si="22"/>
        <v>19.151111077974452</v>
      </c>
      <c r="Z17" s="7">
        <f t="shared" si="23"/>
        <v>-16.069690242163485</v>
      </c>
      <c r="AA17" s="10">
        <f t="shared" si="24"/>
        <v>21.499999999999996</v>
      </c>
      <c r="AB17" s="7">
        <f t="shared" si="25"/>
        <v>-37.239092362730865</v>
      </c>
      <c r="AC17" s="10">
        <f t="shared" si="26"/>
        <v>10.392304845413264</v>
      </c>
      <c r="AD17" s="7">
        <f t="shared" si="27"/>
        <v>6.0000000000000018</v>
      </c>
      <c r="AE17" s="10">
        <f t="shared" si="28"/>
        <v>5.9999999999999991</v>
      </c>
      <c r="AF17" s="7">
        <f t="shared" si="29"/>
        <v>10.392304845413264</v>
      </c>
      <c r="AG17" s="10">
        <f t="shared" si="30"/>
        <v>15.32088886237956</v>
      </c>
      <c r="AH17" s="7">
        <f t="shared" si="31"/>
        <v>-12.855752193730787</v>
      </c>
      <c r="AI17" s="10">
        <f t="shared" si="32"/>
        <v>15.588457268119894</v>
      </c>
      <c r="AJ17" s="7">
        <f t="shared" si="33"/>
        <v>9.0000000000000018</v>
      </c>
      <c r="AK17" s="10">
        <f t="shared" si="34"/>
        <v>10.832885283134289</v>
      </c>
      <c r="AL17" s="7">
        <f t="shared" si="35"/>
        <v>1.9101299543362344</v>
      </c>
      <c r="AM17" s="10">
        <f t="shared" si="36"/>
        <v>17.320508075688775</v>
      </c>
      <c r="AN17" s="7">
        <f t="shared" si="37"/>
        <v>-9.9999999999999964</v>
      </c>
      <c r="AO17" s="10">
        <f t="shared" si="38"/>
        <v>0</v>
      </c>
      <c r="AP17" s="7">
        <f t="shared" si="39"/>
        <v>0</v>
      </c>
      <c r="AQ17" s="10">
        <f t="shared" si="40"/>
        <v>6.9282032302755088</v>
      </c>
      <c r="AR17" s="7">
        <f t="shared" si="41"/>
        <v>4.0000000000000009</v>
      </c>
      <c r="AS17" s="10">
        <f t="shared" si="42"/>
        <v>13.787308542170912</v>
      </c>
      <c r="AT17" s="7">
        <f t="shared" si="43"/>
        <v>-2.4310744873370242</v>
      </c>
      <c r="AU17" s="10">
        <f t="shared" si="44"/>
        <v>5.4999999999999991</v>
      </c>
      <c r="AV17" s="7">
        <f t="shared" si="45"/>
        <v>9.5262794416288266</v>
      </c>
      <c r="AW17" s="10">
        <f t="shared" si="46"/>
        <v>0</v>
      </c>
      <c r="AX17" s="7">
        <f t="shared" si="47"/>
        <v>0</v>
      </c>
      <c r="AY17" s="10">
        <f t="shared" si="48"/>
        <v>10</v>
      </c>
      <c r="AZ17" s="7">
        <f t="shared" si="49"/>
        <v>6.1257422745431001E-16</v>
      </c>
      <c r="BA17" s="10">
        <f t="shared" si="50"/>
        <v>13.498539803417328</v>
      </c>
      <c r="BB17" s="7">
        <f t="shared" si="51"/>
        <v>-16.086933305498537</v>
      </c>
      <c r="BC17" s="10">
        <f t="shared" si="52"/>
        <v>7.8784620240976642</v>
      </c>
      <c r="BD17" s="7">
        <f t="shared" si="53"/>
        <v>1.3891854213354433</v>
      </c>
      <c r="BE17" s="10">
        <f t="shared" si="54"/>
        <v>10</v>
      </c>
      <c r="BF17" s="7">
        <f t="shared" si="55"/>
        <v>6.1257422745431001E-16</v>
      </c>
      <c r="BG17" s="10">
        <f t="shared" si="56"/>
        <v>14.784115022790402</v>
      </c>
      <c r="BH17" s="7">
        <f t="shared" si="57"/>
        <v>17.619022191736494</v>
      </c>
      <c r="BI17" s="10">
        <f t="shared" si="58"/>
        <v>7.713451316238471</v>
      </c>
      <c r="BJ17" s="7">
        <f t="shared" si="59"/>
        <v>9.1925333174277366</v>
      </c>
      <c r="BK17" s="10" t="str">
        <f t="shared" si="60"/>
        <v/>
      </c>
      <c r="BL17" s="7" t="str">
        <f t="shared" si="61"/>
        <v/>
      </c>
      <c r="BM17" s="56"/>
    </row>
    <row r="18" spans="1:65" x14ac:dyDescent="0.2">
      <c r="A18" s="56"/>
      <c r="B18" s="155" t="s">
        <v>54</v>
      </c>
      <c r="C18" s="10" t="str">
        <f t="shared" si="0"/>
        <v/>
      </c>
      <c r="D18" s="7" t="str">
        <f t="shared" si="1"/>
        <v/>
      </c>
      <c r="E18" s="10" t="str">
        <f t="shared" si="2"/>
        <v/>
      </c>
      <c r="F18" s="7" t="str">
        <f t="shared" si="3"/>
        <v/>
      </c>
      <c r="G18" s="10" t="str">
        <f t="shared" si="4"/>
        <v/>
      </c>
      <c r="H18" s="7" t="str">
        <f t="shared" si="5"/>
        <v/>
      </c>
      <c r="I18" s="10" t="str">
        <f t="shared" si="6"/>
        <v/>
      </c>
      <c r="J18" s="7" t="str">
        <f t="shared" si="7"/>
        <v/>
      </c>
      <c r="K18" s="10" t="str">
        <f t="shared" si="8"/>
        <v/>
      </c>
      <c r="L18" s="7" t="str">
        <f t="shared" si="9"/>
        <v/>
      </c>
      <c r="M18" s="10" t="str">
        <f t="shared" si="10"/>
        <v/>
      </c>
      <c r="N18" s="7" t="str">
        <f t="shared" si="11"/>
        <v/>
      </c>
      <c r="O18" s="10" t="str">
        <f t="shared" si="12"/>
        <v/>
      </c>
      <c r="P18" s="7" t="str">
        <f t="shared" si="13"/>
        <v/>
      </c>
      <c r="Q18" s="10" t="str">
        <f t="shared" si="14"/>
        <v/>
      </c>
      <c r="R18" s="7" t="str">
        <f t="shared" si="15"/>
        <v/>
      </c>
      <c r="S18" s="10" t="str">
        <f t="shared" si="16"/>
        <v/>
      </c>
      <c r="T18" s="7" t="str">
        <f t="shared" si="17"/>
        <v/>
      </c>
      <c r="U18" s="10" t="str">
        <f t="shared" si="18"/>
        <v/>
      </c>
      <c r="V18" s="7" t="str">
        <f t="shared" si="19"/>
        <v/>
      </c>
      <c r="W18" s="10" t="str">
        <f t="shared" si="20"/>
        <v/>
      </c>
      <c r="X18" s="7" t="str">
        <f t="shared" si="21"/>
        <v/>
      </c>
      <c r="Y18" s="10" t="str">
        <f t="shared" si="22"/>
        <v/>
      </c>
      <c r="Z18" s="7" t="str">
        <f t="shared" si="23"/>
        <v/>
      </c>
      <c r="AA18" s="10" t="str">
        <f t="shared" si="24"/>
        <v/>
      </c>
      <c r="AB18" s="7" t="str">
        <f t="shared" si="25"/>
        <v/>
      </c>
      <c r="AC18" s="10" t="str">
        <f t="shared" si="26"/>
        <v/>
      </c>
      <c r="AD18" s="7" t="str">
        <f t="shared" si="27"/>
        <v/>
      </c>
      <c r="AE18" s="10" t="str">
        <f t="shared" si="28"/>
        <v/>
      </c>
      <c r="AF18" s="7" t="str">
        <f t="shared" si="29"/>
        <v/>
      </c>
      <c r="AG18" s="10" t="str">
        <f t="shared" si="30"/>
        <v/>
      </c>
      <c r="AH18" s="7" t="str">
        <f t="shared" si="31"/>
        <v/>
      </c>
      <c r="AI18" s="10" t="str">
        <f t="shared" si="32"/>
        <v/>
      </c>
      <c r="AJ18" s="7" t="str">
        <f t="shared" si="33"/>
        <v/>
      </c>
      <c r="AK18" s="10" t="str">
        <f t="shared" si="34"/>
        <v/>
      </c>
      <c r="AL18" s="7" t="str">
        <f t="shared" si="35"/>
        <v/>
      </c>
      <c r="AM18" s="10" t="str">
        <f t="shared" si="36"/>
        <v/>
      </c>
      <c r="AN18" s="7" t="str">
        <f t="shared" si="37"/>
        <v/>
      </c>
      <c r="AO18" s="10" t="str">
        <f t="shared" si="38"/>
        <v/>
      </c>
      <c r="AP18" s="7" t="str">
        <f t="shared" si="39"/>
        <v/>
      </c>
      <c r="AQ18" s="10" t="str">
        <f t="shared" si="40"/>
        <v/>
      </c>
      <c r="AR18" s="7" t="str">
        <f t="shared" si="41"/>
        <v/>
      </c>
      <c r="AS18" s="10" t="str">
        <f t="shared" si="42"/>
        <v/>
      </c>
      <c r="AT18" s="7" t="str">
        <f t="shared" si="43"/>
        <v/>
      </c>
      <c r="AU18" s="10" t="str">
        <f t="shared" si="44"/>
        <v/>
      </c>
      <c r="AV18" s="7" t="str">
        <f t="shared" si="45"/>
        <v/>
      </c>
      <c r="AW18" s="10" t="str">
        <f t="shared" si="46"/>
        <v/>
      </c>
      <c r="AX18" s="7" t="str">
        <f t="shared" si="47"/>
        <v/>
      </c>
      <c r="AY18" s="10" t="str">
        <f t="shared" si="48"/>
        <v/>
      </c>
      <c r="AZ18" s="7" t="str">
        <f t="shared" si="49"/>
        <v/>
      </c>
      <c r="BA18" s="10" t="str">
        <f t="shared" si="50"/>
        <v/>
      </c>
      <c r="BB18" s="7" t="str">
        <f t="shared" si="51"/>
        <v/>
      </c>
      <c r="BC18" s="10" t="str">
        <f t="shared" si="52"/>
        <v/>
      </c>
      <c r="BD18" s="7" t="str">
        <f t="shared" si="53"/>
        <v/>
      </c>
      <c r="BE18" s="10" t="str">
        <f t="shared" si="54"/>
        <v/>
      </c>
      <c r="BF18" s="7" t="str">
        <f t="shared" si="55"/>
        <v/>
      </c>
      <c r="BG18" s="10" t="str">
        <f t="shared" si="56"/>
        <v/>
      </c>
      <c r="BH18" s="7" t="str">
        <f t="shared" si="57"/>
        <v/>
      </c>
      <c r="BI18" s="10" t="str">
        <f t="shared" si="58"/>
        <v/>
      </c>
      <c r="BJ18" s="7" t="str">
        <f t="shared" si="59"/>
        <v/>
      </c>
      <c r="BK18" s="10" t="str">
        <f t="shared" si="60"/>
        <v/>
      </c>
      <c r="BL18" s="7" t="str">
        <f t="shared" si="61"/>
        <v/>
      </c>
      <c r="BM18" s="56"/>
    </row>
    <row r="19" spans="1:65" x14ac:dyDescent="0.2">
      <c r="A19" s="56"/>
      <c r="B19" s="155" t="s">
        <v>54</v>
      </c>
      <c r="C19" s="10">
        <f t="shared" si="0"/>
        <v>5.3623111018328462</v>
      </c>
      <c r="D19" s="7">
        <f t="shared" si="1"/>
        <v>4.4995132678057752</v>
      </c>
      <c r="E19" s="10">
        <f t="shared" si="2"/>
        <v>7.6604444311897799</v>
      </c>
      <c r="F19" s="7">
        <f t="shared" si="3"/>
        <v>6.4278760968653934</v>
      </c>
      <c r="G19" s="10">
        <f t="shared" si="4"/>
        <v>3.83022221559489</v>
      </c>
      <c r="H19" s="7">
        <f t="shared" si="5"/>
        <v>-3.2139380484326967</v>
      </c>
      <c r="I19" s="10">
        <f t="shared" si="6"/>
        <v>2.2981333293569342</v>
      </c>
      <c r="J19" s="7">
        <f t="shared" si="7"/>
        <v>1.9283628290596182</v>
      </c>
      <c r="K19" s="10">
        <f t="shared" si="8"/>
        <v>2.3941410032796808</v>
      </c>
      <c r="L19" s="7">
        <f t="shared" si="9"/>
        <v>6.5778483455013586</v>
      </c>
      <c r="M19" s="10">
        <f t="shared" si="10"/>
        <v>0</v>
      </c>
      <c r="N19" s="7">
        <f t="shared" si="11"/>
        <v>0</v>
      </c>
      <c r="O19" s="10">
        <f t="shared" si="12"/>
        <v>7.5175409662872665</v>
      </c>
      <c r="P19" s="7">
        <f t="shared" si="13"/>
        <v>2.7361611466053506</v>
      </c>
      <c r="Q19" s="10">
        <f t="shared" si="14"/>
        <v>21.854778729342343</v>
      </c>
      <c r="R19" s="7">
        <f t="shared" si="15"/>
        <v>-26.04551106604525</v>
      </c>
      <c r="S19" s="10">
        <f t="shared" si="16"/>
        <v>4.5148526193401874</v>
      </c>
      <c r="T19" s="7">
        <f t="shared" si="17"/>
        <v>-25.60500157831741</v>
      </c>
      <c r="U19" s="10" t="e">
        <f t="shared" si="18"/>
        <v>#VALUE!</v>
      </c>
      <c r="V19" s="7" t="e">
        <f t="shared" si="19"/>
        <v>#VALUE!</v>
      </c>
      <c r="W19" s="10">
        <f t="shared" si="20"/>
        <v>2.9520190203378158</v>
      </c>
      <c r="X19" s="7">
        <f t="shared" si="21"/>
        <v>16.741731801207536</v>
      </c>
      <c r="Y19" s="10">
        <f t="shared" si="22"/>
        <v>14.772116295183121</v>
      </c>
      <c r="Z19" s="7">
        <f t="shared" si="23"/>
        <v>-2.6047226650039548</v>
      </c>
      <c r="AA19" s="10">
        <f t="shared" si="24"/>
        <v>19.499999999999996</v>
      </c>
      <c r="AB19" s="7">
        <f t="shared" si="25"/>
        <v>-33.774990747593108</v>
      </c>
      <c r="AC19" s="10">
        <f t="shared" si="26"/>
        <v>14.784115022790402</v>
      </c>
      <c r="AD19" s="7">
        <f t="shared" si="27"/>
        <v>17.619022191736494</v>
      </c>
      <c r="AE19" s="10">
        <f t="shared" si="28"/>
        <v>4.4999999999999991</v>
      </c>
      <c r="AF19" s="7">
        <f t="shared" si="29"/>
        <v>7.794228634059948</v>
      </c>
      <c r="AG19" s="10">
        <f t="shared" si="30"/>
        <v>13.787308542170912</v>
      </c>
      <c r="AH19" s="7">
        <f t="shared" si="31"/>
        <v>-2.4310744873370242</v>
      </c>
      <c r="AI19" s="10">
        <f t="shared" si="32"/>
        <v>1.4999999999999998</v>
      </c>
      <c r="AJ19" s="7">
        <f t="shared" si="33"/>
        <v>2.598076211353316</v>
      </c>
      <c r="AK19" s="10">
        <f t="shared" si="34"/>
        <v>9.3969262078590834</v>
      </c>
      <c r="AL19" s="7">
        <f t="shared" si="35"/>
        <v>3.4202014332566884</v>
      </c>
      <c r="AM19" s="10">
        <f t="shared" si="36"/>
        <v>5.6381557247154497</v>
      </c>
      <c r="AN19" s="7">
        <f t="shared" si="37"/>
        <v>2.0521208599540128</v>
      </c>
      <c r="AO19" s="10">
        <f t="shared" si="38"/>
        <v>0.52094453300079102</v>
      </c>
      <c r="AP19" s="7">
        <f t="shared" si="39"/>
        <v>2.9544232590366239</v>
      </c>
      <c r="AQ19" s="10">
        <f t="shared" si="40"/>
        <v>15.426902632476947</v>
      </c>
      <c r="AR19" s="7">
        <f t="shared" si="41"/>
        <v>-18.38506663485547</v>
      </c>
      <c r="AS19" s="10">
        <f t="shared" si="42"/>
        <v>0</v>
      </c>
      <c r="AT19" s="7">
        <f t="shared" si="43"/>
        <v>0</v>
      </c>
      <c r="AU19" s="10">
        <f t="shared" si="44"/>
        <v>2.3941410032796808</v>
      </c>
      <c r="AV19" s="7">
        <f t="shared" si="45"/>
        <v>6.5778483455013586</v>
      </c>
      <c r="AW19" s="10">
        <f t="shared" si="46"/>
        <v>8.8632697771098723</v>
      </c>
      <c r="AX19" s="7">
        <f t="shared" si="47"/>
        <v>1.5628335990023738</v>
      </c>
      <c r="AY19" s="10">
        <f t="shared" si="48"/>
        <v>13.856406460551018</v>
      </c>
      <c r="AZ19" s="7">
        <f t="shared" si="49"/>
        <v>8.0000000000000018</v>
      </c>
      <c r="BA19" s="10">
        <f t="shared" si="50"/>
        <v>10.392304845413264</v>
      </c>
      <c r="BB19" s="7">
        <f t="shared" si="51"/>
        <v>6.0000000000000018</v>
      </c>
      <c r="BC19" s="10">
        <f t="shared" si="52"/>
        <v>14.784115022790402</v>
      </c>
      <c r="BD19" s="7">
        <f t="shared" si="53"/>
        <v>17.619022191736494</v>
      </c>
      <c r="BE19" s="10">
        <f t="shared" si="54"/>
        <v>0</v>
      </c>
      <c r="BF19" s="7">
        <f t="shared" si="55"/>
        <v>0</v>
      </c>
      <c r="BG19" s="10">
        <f t="shared" si="56"/>
        <v>14.784115022790402</v>
      </c>
      <c r="BH19" s="7">
        <f t="shared" si="57"/>
        <v>17.619022191736494</v>
      </c>
      <c r="BI19" s="10">
        <f t="shared" si="58"/>
        <v>9.1925333174277366</v>
      </c>
      <c r="BJ19" s="7">
        <f t="shared" si="59"/>
        <v>7.7134513162384728</v>
      </c>
      <c r="BK19" s="10" t="str">
        <f t="shared" si="60"/>
        <v/>
      </c>
      <c r="BL19" s="7" t="str">
        <f t="shared" si="61"/>
        <v/>
      </c>
      <c r="BM19" s="56"/>
    </row>
    <row r="20" spans="1:65" x14ac:dyDescent="0.2">
      <c r="A20" s="56"/>
      <c r="B20" s="12"/>
      <c r="C20" s="13"/>
      <c r="D20" s="14"/>
      <c r="E20" s="12"/>
      <c r="F20" s="12"/>
      <c r="G20" s="13"/>
      <c r="H20" s="14"/>
      <c r="I20" s="12"/>
      <c r="J20" s="12"/>
      <c r="K20" s="13"/>
      <c r="L20" s="14"/>
      <c r="M20" s="12"/>
      <c r="N20" s="12"/>
      <c r="O20" s="13"/>
      <c r="P20" s="14"/>
      <c r="Q20" s="12"/>
      <c r="R20" s="12"/>
      <c r="S20" s="13"/>
      <c r="T20" s="14"/>
      <c r="U20" s="12"/>
      <c r="V20" s="12"/>
      <c r="W20" s="13"/>
      <c r="X20" s="14"/>
      <c r="Y20" s="12"/>
      <c r="Z20" s="12"/>
      <c r="AA20" s="13"/>
      <c r="AB20" s="14"/>
      <c r="AC20" s="12"/>
      <c r="AD20" s="12"/>
      <c r="AE20" s="13"/>
      <c r="AF20" s="14"/>
      <c r="AG20" s="12"/>
      <c r="AH20" s="12"/>
      <c r="AI20" s="13"/>
      <c r="AJ20" s="14"/>
      <c r="AK20" s="12"/>
      <c r="AL20" s="12"/>
      <c r="AM20" s="13"/>
      <c r="AN20" s="14"/>
      <c r="AO20" s="12"/>
      <c r="AP20" s="12"/>
      <c r="AQ20" s="13"/>
      <c r="AR20" s="14"/>
      <c r="AS20" s="12"/>
      <c r="AT20" s="12"/>
      <c r="AU20" s="13"/>
      <c r="AV20" s="14"/>
      <c r="AW20" s="12"/>
      <c r="AX20" s="12"/>
      <c r="AY20" s="13"/>
      <c r="AZ20" s="14"/>
      <c r="BA20" s="12"/>
      <c r="BB20" s="12"/>
      <c r="BC20" s="13"/>
      <c r="BD20" s="14"/>
      <c r="BE20" s="12"/>
      <c r="BF20" s="12"/>
      <c r="BG20" s="13"/>
      <c r="BH20" s="14"/>
      <c r="BI20" s="12"/>
      <c r="BJ20" s="12"/>
      <c r="BK20" s="13"/>
      <c r="BL20" s="14"/>
      <c r="BM20" s="56"/>
    </row>
    <row r="21" spans="1:65" x14ac:dyDescent="0.2">
      <c r="A21" s="56"/>
      <c r="B21" s="155" t="s">
        <v>56</v>
      </c>
      <c r="C21" s="10">
        <f t="shared" ref="C21:AH21" si="62">SUM(C12:C19)</f>
        <v>14.585589132025</v>
      </c>
      <c r="D21" s="7">
        <f t="shared" si="62"/>
        <v>19.790659141781042</v>
      </c>
      <c r="E21" s="10">
        <f t="shared" si="62"/>
        <v>45.009141266168534</v>
      </c>
      <c r="F21" s="7">
        <f t="shared" si="62"/>
        <v>25.481243547423016</v>
      </c>
      <c r="G21" s="10">
        <f t="shared" si="62"/>
        <v>29.443152493670784</v>
      </c>
      <c r="H21" s="7">
        <f t="shared" si="62"/>
        <v>-4.2399984784097011</v>
      </c>
      <c r="I21" s="10">
        <f t="shared" si="62"/>
        <v>4.8692837681030916</v>
      </c>
      <c r="J21" s="7">
        <f t="shared" si="62"/>
        <v>4.9925406015355307</v>
      </c>
      <c r="K21" s="10">
        <f t="shared" si="62"/>
        <v>13.679229490458535</v>
      </c>
      <c r="L21" s="7">
        <f t="shared" si="62"/>
        <v>22.998527775200987</v>
      </c>
      <c r="M21" s="10">
        <f t="shared" si="62"/>
        <v>0</v>
      </c>
      <c r="N21" s="7">
        <f t="shared" si="62"/>
        <v>0</v>
      </c>
      <c r="O21" s="10">
        <f t="shared" si="62"/>
        <v>32.472897878420483</v>
      </c>
      <c r="P21" s="7">
        <f t="shared" si="62"/>
        <v>16.360373935125718</v>
      </c>
      <c r="Q21" s="10">
        <f t="shared" si="62"/>
        <v>64.672471765488837</v>
      </c>
      <c r="R21" s="7">
        <f t="shared" si="62"/>
        <v>-28.129289198048411</v>
      </c>
      <c r="S21" s="10">
        <f t="shared" si="62"/>
        <v>44.037167501374597</v>
      </c>
      <c r="T21" s="7">
        <f t="shared" si="62"/>
        <v>-106.41552747973297</v>
      </c>
      <c r="U21" s="10" t="e">
        <f t="shared" si="62"/>
        <v>#VALUE!</v>
      </c>
      <c r="V21" s="7" t="e">
        <f t="shared" si="62"/>
        <v>#VALUE!</v>
      </c>
      <c r="W21" s="10">
        <f t="shared" si="62"/>
        <v>3.472963553338607</v>
      </c>
      <c r="X21" s="7">
        <f t="shared" si="62"/>
        <v>19.696155060244159</v>
      </c>
      <c r="Y21" s="10">
        <f t="shared" si="62"/>
        <v>54.739368495350078</v>
      </c>
      <c r="Z21" s="7">
        <f t="shared" si="62"/>
        <v>-7.4582548037426832</v>
      </c>
      <c r="AA21" s="10">
        <f t="shared" si="62"/>
        <v>72.194895736472986</v>
      </c>
      <c r="AB21" s="7">
        <f t="shared" si="62"/>
        <v>-78.409841390415949</v>
      </c>
      <c r="AC21" s="10">
        <f t="shared" si="62"/>
        <v>52.254770498056196</v>
      </c>
      <c r="AD21" s="7">
        <f t="shared" si="62"/>
        <v>16.904781594816328</v>
      </c>
      <c r="AE21" s="10">
        <f t="shared" si="62"/>
        <v>34.135386072292988</v>
      </c>
      <c r="AF21" s="7">
        <f t="shared" si="62"/>
        <v>22.354089743479541</v>
      </c>
      <c r="AG21" s="10">
        <f t="shared" si="62"/>
        <v>27.179834575490851</v>
      </c>
      <c r="AH21" s="7">
        <f t="shared" si="62"/>
        <v>-12.988693351710879</v>
      </c>
      <c r="AI21" s="10">
        <f t="shared" ref="AI21:BL21" si="63">SUM(AI12:AI19)</f>
        <v>43.657660778089159</v>
      </c>
      <c r="AJ21" s="7">
        <f t="shared" si="63"/>
        <v>-2.523041123040711</v>
      </c>
      <c r="AK21" s="10">
        <f t="shared" si="63"/>
        <v>33.252567024015995</v>
      </c>
      <c r="AL21" s="7">
        <f t="shared" si="63"/>
        <v>16.257720752264092</v>
      </c>
      <c r="AM21" s="10">
        <f t="shared" si="63"/>
        <v>53.063667685574188</v>
      </c>
      <c r="AN21" s="7">
        <f t="shared" si="63"/>
        <v>-38.422653525513255</v>
      </c>
      <c r="AO21" s="10" t="e">
        <f t="shared" si="63"/>
        <v>#VALUE!</v>
      </c>
      <c r="AP21" s="7" t="e">
        <f t="shared" si="63"/>
        <v>#VALUE!</v>
      </c>
      <c r="AQ21" s="10">
        <f t="shared" si="63"/>
        <v>22.355105862752456</v>
      </c>
      <c r="AR21" s="7">
        <f t="shared" si="63"/>
        <v>-14.38506663485547</v>
      </c>
      <c r="AS21" s="10">
        <f t="shared" si="63"/>
        <v>44.964223078410711</v>
      </c>
      <c r="AT21" s="7">
        <f t="shared" si="63"/>
        <v>-20.431074487337018</v>
      </c>
      <c r="AU21" s="10">
        <f t="shared" si="63"/>
        <v>12.340402866513372</v>
      </c>
      <c r="AV21" s="7">
        <f t="shared" si="63"/>
        <v>28.320131857346993</v>
      </c>
      <c r="AW21" s="10">
        <f t="shared" si="63"/>
        <v>8.8632697771098723</v>
      </c>
      <c r="AX21" s="7">
        <f t="shared" si="63"/>
        <v>1.5628335990023738</v>
      </c>
      <c r="AY21" s="10">
        <f t="shared" si="63"/>
        <v>34.856406460551014</v>
      </c>
      <c r="AZ21" s="7">
        <f t="shared" si="63"/>
        <v>8.0000000000000036</v>
      </c>
      <c r="BA21" s="10">
        <f t="shared" si="63"/>
        <v>58.530432034259476</v>
      </c>
      <c r="BB21" s="7">
        <f t="shared" si="63"/>
        <v>-35.299411157348558</v>
      </c>
      <c r="BC21" s="10">
        <f t="shared" si="63"/>
        <v>47.076507487369277</v>
      </c>
      <c r="BD21" s="7">
        <f t="shared" si="63"/>
        <v>33.103596924860568</v>
      </c>
      <c r="BE21" s="10">
        <f t="shared" si="63"/>
        <v>13.301536896070457</v>
      </c>
      <c r="BF21" s="7">
        <f t="shared" si="63"/>
        <v>1.710100716628342</v>
      </c>
      <c r="BG21" s="10">
        <f t="shared" si="63"/>
        <v>47.772744725287211</v>
      </c>
      <c r="BH21" s="7">
        <f t="shared" si="63"/>
        <v>35.133802663564964</v>
      </c>
      <c r="BI21" s="10">
        <f t="shared" si="63"/>
        <v>35.741089971792555</v>
      </c>
      <c r="BJ21" s="7">
        <f t="shared" si="63"/>
        <v>52.655011243217572</v>
      </c>
      <c r="BK21" s="10">
        <f t="shared" si="63"/>
        <v>0</v>
      </c>
      <c r="BL21" s="7">
        <f t="shared" si="63"/>
        <v>0</v>
      </c>
      <c r="BM21" s="56"/>
    </row>
    <row r="22" spans="1:65" x14ac:dyDescent="0.2">
      <c r="A22" s="56"/>
      <c r="B22" s="155" t="s">
        <v>55</v>
      </c>
      <c r="C22" s="10">
        <f>ATAN2(D21,C21)*180/PI()</f>
        <v>36.389977060960184</v>
      </c>
      <c r="D22" s="7"/>
      <c r="E22" s="10">
        <f>ATAN2(F21,E21)*180/PI()</f>
        <v>60.484287460559955</v>
      </c>
      <c r="F22" s="7"/>
      <c r="G22" s="10">
        <f>ATAN2(H21,G21)*180/PI()</f>
        <v>98.194615110751627</v>
      </c>
      <c r="H22" s="7"/>
      <c r="I22" s="10">
        <f>ATAN2(J21,I21)*180/PI()</f>
        <v>44.283932830337974</v>
      </c>
      <c r="J22" s="7"/>
      <c r="K22" s="10">
        <f>ATAN2(L21,K21)*180/PI()</f>
        <v>30.743639217420323</v>
      </c>
      <c r="L22" s="7"/>
      <c r="M22" s="10" t="e">
        <f>ATAN2(N21,M21)*180/PI()</f>
        <v>#DIV/0!</v>
      </c>
      <c r="N22" s="7"/>
      <c r="O22" s="10">
        <f>ATAN2(P21,O21)*180/PI()</f>
        <v>63.260291542279731</v>
      </c>
      <c r="P22" s="7"/>
      <c r="Q22" s="10">
        <f>ATAN2(R21,Q21)*180/PI()</f>
        <v>113.50662944030803</v>
      </c>
      <c r="R22" s="7"/>
      <c r="S22" s="10">
        <f>ATAN2(T21,S21)*180/PI()</f>
        <v>157.51911473527068</v>
      </c>
      <c r="T22" s="7"/>
      <c r="U22" s="10" t="e">
        <f>ATAN2(V21,U21)*180/PI()</f>
        <v>#VALUE!</v>
      </c>
      <c r="V22" s="7"/>
      <c r="W22" s="10">
        <f>ATAN2(X21,W21)*180/PI()</f>
        <v>10.000000000000002</v>
      </c>
      <c r="X22" s="7"/>
      <c r="Y22" s="10">
        <f>ATAN2(Z21,Y21)*180/PI()</f>
        <v>97.758790181122279</v>
      </c>
      <c r="Z22" s="7"/>
      <c r="AA22" s="10">
        <f>ATAN2(AB21,AA21)*180/PI()</f>
        <v>137.3630613250061</v>
      </c>
      <c r="AB22" s="7"/>
      <c r="AC22" s="10">
        <f>ATAN2(AD21,AC21)*180/PI()</f>
        <v>72.073245099027673</v>
      </c>
      <c r="AD22" s="7"/>
      <c r="AE22" s="10">
        <f>ATAN2(AF21,AE21)*180/PI()</f>
        <v>56.780590603816556</v>
      </c>
      <c r="AF22" s="7"/>
      <c r="AG22" s="10">
        <f>ATAN2(AH21,AG21)*180/PI()</f>
        <v>115.54219232195202</v>
      </c>
      <c r="AH22" s="7"/>
      <c r="AI22" s="10">
        <f>ATAN2(AJ21,AI21)*180/PI()</f>
        <v>93.307529330729992</v>
      </c>
      <c r="AJ22" s="7"/>
      <c r="AK22" s="10">
        <f>ATAN2(AL21,AK21)*180/PI()</f>
        <v>63.945238911949268</v>
      </c>
      <c r="AL22" s="7"/>
      <c r="AM22" s="10">
        <f>ATAN2(AN21,AM21)*180/PI()</f>
        <v>125.90776733821458</v>
      </c>
      <c r="AN22" s="7"/>
      <c r="AO22" s="10" t="e">
        <f>ATAN2(AP21,AO21)*180/PI()</f>
        <v>#VALUE!</v>
      </c>
      <c r="AP22" s="7"/>
      <c r="AQ22" s="10">
        <f>ATAN2(AR21,AQ21)*180/PI()</f>
        <v>122.76047627461661</v>
      </c>
      <c r="AR22" s="7"/>
      <c r="AS22" s="10">
        <f>ATAN2(AT21,AS21)*180/PI()</f>
        <v>114.43634147859105</v>
      </c>
      <c r="AT22" s="7"/>
      <c r="AU22" s="10">
        <f>ATAN2(AV21,AU21)*180/PI()</f>
        <v>23.54500379547158</v>
      </c>
      <c r="AV22" s="7"/>
      <c r="AW22" s="10">
        <f>ATAN2(AX21,AW21)*180/PI()</f>
        <v>80</v>
      </c>
      <c r="AX22" s="7"/>
      <c r="AY22" s="10">
        <f>ATAN2(AZ21,AY21)*180/PI()</f>
        <v>77.073736965425098</v>
      </c>
      <c r="AZ22" s="7"/>
      <c r="BA22" s="10">
        <f>ATAN2(BB21,BA21)*180/PI()</f>
        <v>121.09396871760015</v>
      </c>
      <c r="BB22" s="7"/>
      <c r="BC22" s="10">
        <f>ATAN2(BD21,BC21)*180/PI()</f>
        <v>54.885604549773483</v>
      </c>
      <c r="BD22" s="7"/>
      <c r="BE22" s="10">
        <f>ATAN2(BF21,BE21)*180/PI()</f>
        <v>82.674003878556888</v>
      </c>
      <c r="BF22" s="7"/>
      <c r="BG22" s="10">
        <f>ATAN2(BH21,BG21)*180/PI()</f>
        <v>53.667892956418406</v>
      </c>
      <c r="BH22" s="7"/>
      <c r="BI22" s="10">
        <f>ATAN2(BJ21,BI21)*180/PI()</f>
        <v>34.167817769786026</v>
      </c>
      <c r="BJ22" s="7"/>
      <c r="BK22" s="10" t="e">
        <f>ATAN2(BL21,BK21)*180/PI()</f>
        <v>#DIV/0!</v>
      </c>
      <c r="BL22" s="7"/>
      <c r="BM22" s="56"/>
    </row>
    <row r="23" spans="1:65" x14ac:dyDescent="0.2">
      <c r="A23" s="56"/>
      <c r="B23" s="12"/>
      <c r="C23" s="13"/>
      <c r="D23" s="14"/>
      <c r="E23" s="13"/>
      <c r="F23" s="14"/>
      <c r="G23" s="13"/>
      <c r="H23" s="14"/>
      <c r="I23" s="13"/>
      <c r="J23" s="14"/>
      <c r="K23" s="13"/>
      <c r="L23" s="14"/>
      <c r="M23" s="13"/>
      <c r="N23" s="14"/>
      <c r="O23" s="13"/>
      <c r="P23" s="14"/>
      <c r="Q23" s="13"/>
      <c r="R23" s="14"/>
      <c r="S23" s="13"/>
      <c r="T23" s="14"/>
      <c r="U23" s="13"/>
      <c r="V23" s="14"/>
      <c r="W23" s="13"/>
      <c r="X23" s="14"/>
      <c r="Y23" s="13"/>
      <c r="Z23" s="14"/>
      <c r="AA23" s="13"/>
      <c r="AB23" s="14"/>
      <c r="AC23" s="13"/>
      <c r="AD23" s="14"/>
      <c r="AE23" s="13"/>
      <c r="AF23" s="14"/>
      <c r="AG23" s="13"/>
      <c r="AH23" s="14"/>
      <c r="AI23" s="13"/>
      <c r="AJ23" s="14"/>
      <c r="AK23" s="13"/>
      <c r="AL23" s="14"/>
      <c r="AM23" s="13"/>
      <c r="AN23" s="14"/>
      <c r="AO23" s="13"/>
      <c r="AP23" s="14"/>
      <c r="AQ23" s="13"/>
      <c r="AR23" s="14"/>
      <c r="AS23" s="13"/>
      <c r="AT23" s="14"/>
      <c r="AU23" s="13"/>
      <c r="AV23" s="14"/>
      <c r="AW23" s="13"/>
      <c r="AX23" s="14"/>
      <c r="AY23" s="13"/>
      <c r="AZ23" s="14"/>
      <c r="BA23" s="13"/>
      <c r="BB23" s="14"/>
      <c r="BC23" s="13"/>
      <c r="BD23" s="14"/>
      <c r="BE23" s="13"/>
      <c r="BF23" s="14"/>
      <c r="BG23" s="13"/>
      <c r="BH23" s="14"/>
      <c r="BI23" s="13"/>
      <c r="BJ23" s="14"/>
      <c r="BK23" s="13"/>
      <c r="BL23" s="14"/>
      <c r="BM23" s="56"/>
    </row>
    <row r="24" spans="1:65" x14ac:dyDescent="0.2">
      <c r="A24" s="56"/>
      <c r="B24" s="12"/>
      <c r="C24" s="13"/>
      <c r="D24" s="14"/>
      <c r="E24" s="13"/>
      <c r="F24" s="14"/>
      <c r="G24" s="13"/>
      <c r="H24" s="14"/>
      <c r="I24" s="13"/>
      <c r="J24" s="14"/>
      <c r="K24" s="13"/>
      <c r="L24" s="14"/>
      <c r="M24" s="13"/>
      <c r="N24" s="14"/>
      <c r="O24" s="13"/>
      <c r="P24" s="14"/>
      <c r="Q24" s="13"/>
      <c r="R24" s="14"/>
      <c r="S24" s="13"/>
      <c r="T24" s="14"/>
      <c r="U24" s="13"/>
      <c r="V24" s="14"/>
      <c r="W24" s="13"/>
      <c r="X24" s="14"/>
      <c r="Y24" s="13"/>
      <c r="Z24" s="14"/>
      <c r="AA24" s="13"/>
      <c r="AB24" s="14"/>
      <c r="AC24" s="13"/>
      <c r="AD24" s="14"/>
      <c r="AE24" s="13"/>
      <c r="AF24" s="14"/>
      <c r="AG24" s="13"/>
      <c r="AH24" s="14"/>
      <c r="AI24" s="13"/>
      <c r="AJ24" s="14"/>
      <c r="AK24" s="13"/>
      <c r="AL24" s="14"/>
      <c r="AM24" s="13"/>
      <c r="AN24" s="14"/>
      <c r="AO24" s="13"/>
      <c r="AP24" s="14"/>
      <c r="AQ24" s="13"/>
      <c r="AR24" s="14"/>
      <c r="AS24" s="13"/>
      <c r="AT24" s="14"/>
      <c r="AU24" s="13"/>
      <c r="AV24" s="14"/>
      <c r="AW24" s="13"/>
      <c r="AX24" s="14"/>
      <c r="AY24" s="13"/>
      <c r="AZ24" s="14"/>
      <c r="BA24" s="13"/>
      <c r="BB24" s="14"/>
      <c r="BC24" s="13"/>
      <c r="BD24" s="14"/>
      <c r="BE24" s="13"/>
      <c r="BF24" s="14"/>
      <c r="BG24" s="13"/>
      <c r="BH24" s="14"/>
      <c r="BI24" s="13"/>
      <c r="BJ24" s="14"/>
      <c r="BK24" s="13"/>
      <c r="BL24" s="14"/>
      <c r="BM24" s="56"/>
    </row>
    <row r="25" spans="1:65" ht="15" x14ac:dyDescent="0.25">
      <c r="A25" s="56"/>
      <c r="B25" s="15" t="s">
        <v>57</v>
      </c>
      <c r="C25" s="16">
        <f>IF(C22&lt;0,360+C22,C22)</f>
        <v>36.389977060960184</v>
      </c>
      <c r="D25" s="7"/>
      <c r="E25" s="16">
        <f>IF(E22&lt;0,360+E22,E22)</f>
        <v>60.484287460559955</v>
      </c>
      <c r="F25" s="7"/>
      <c r="G25" s="16">
        <f>IF(G22&lt;0,360+G22,G22)</f>
        <v>98.194615110751627</v>
      </c>
      <c r="H25" s="7"/>
      <c r="I25" s="16">
        <f>IF(I22&lt;0,360+I22,I22)</f>
        <v>44.283932830337974</v>
      </c>
      <c r="J25" s="7"/>
      <c r="K25" s="16">
        <f>IF(K22&lt;0,360+K22,K22)</f>
        <v>30.743639217420323</v>
      </c>
      <c r="L25" s="7"/>
      <c r="M25" s="16" t="e">
        <f>IF(M22&lt;0,360+M22,M22)</f>
        <v>#DIV/0!</v>
      </c>
      <c r="N25" s="7"/>
      <c r="O25" s="16">
        <f>IF(O22&lt;0,360+O22,O22)</f>
        <v>63.260291542279731</v>
      </c>
      <c r="P25" s="7"/>
      <c r="Q25" s="16">
        <f>IF(Q22&lt;0,360+Q22,Q22)</f>
        <v>113.50662944030803</v>
      </c>
      <c r="R25" s="7"/>
      <c r="S25" s="16">
        <f>IF(S22&lt;0,360+S22,S22)</f>
        <v>157.51911473527068</v>
      </c>
      <c r="T25" s="7"/>
      <c r="U25" s="16" t="e">
        <f>IF(U22&lt;0,360+U22,U22)</f>
        <v>#VALUE!</v>
      </c>
      <c r="V25" s="7"/>
      <c r="W25" s="16">
        <f>IF(W22&lt;0,360+W22,W22)</f>
        <v>10.000000000000002</v>
      </c>
      <c r="X25" s="7"/>
      <c r="Y25" s="16">
        <f>IF(Y22&lt;0,360+Y22,Y22)</f>
        <v>97.758790181122279</v>
      </c>
      <c r="Z25" s="7"/>
      <c r="AA25" s="16">
        <f>IF(AA22&lt;0,360+AA22,AA22)</f>
        <v>137.3630613250061</v>
      </c>
      <c r="AB25" s="7"/>
      <c r="AC25" s="16">
        <f>IF(AC22&lt;0,360+AC22,AC22)</f>
        <v>72.073245099027673</v>
      </c>
      <c r="AD25" s="7"/>
      <c r="AE25" s="16">
        <f>IF(AE22&lt;0,360+AE22,AE22)</f>
        <v>56.780590603816556</v>
      </c>
      <c r="AF25" s="7"/>
      <c r="AG25" s="16">
        <f>IF(AG22&lt;0,360+AG22,AG22)</f>
        <v>115.54219232195202</v>
      </c>
      <c r="AH25" s="7"/>
      <c r="AI25" s="16">
        <f>IF(AI22&lt;0,360+AI22,AI22)</f>
        <v>93.307529330729992</v>
      </c>
      <c r="AJ25" s="7"/>
      <c r="AK25" s="16">
        <f>IF(AK22&lt;0,360+AK22,AK22)</f>
        <v>63.945238911949268</v>
      </c>
      <c r="AL25" s="7"/>
      <c r="AM25" s="16">
        <f>IF(AM22&lt;0,360+AM22,AM22)</f>
        <v>125.90776733821458</v>
      </c>
      <c r="AN25" s="7"/>
      <c r="AO25" s="16" t="e">
        <f>IF(AO22&lt;0,360+AO22,AO22)</f>
        <v>#VALUE!</v>
      </c>
      <c r="AP25" s="7"/>
      <c r="AQ25" s="16">
        <f>IF(AQ22&lt;0,360+AQ22,AQ22)</f>
        <v>122.76047627461661</v>
      </c>
      <c r="AR25" s="7"/>
      <c r="AS25" s="16">
        <f>IF(AS22&lt;0,360+AS22,AS22)</f>
        <v>114.43634147859105</v>
      </c>
      <c r="AT25" s="7"/>
      <c r="AU25" s="16">
        <f>IF(AU22&lt;0,360+AU22,AU22)</f>
        <v>23.54500379547158</v>
      </c>
      <c r="AV25" s="7"/>
      <c r="AW25" s="16">
        <f>IF(AW22&lt;0,360+AW22,AW22)</f>
        <v>80</v>
      </c>
      <c r="AX25" s="7"/>
      <c r="AY25" s="16">
        <f>IF(AY22&lt;0,360+AY22,AY22)</f>
        <v>77.073736965425098</v>
      </c>
      <c r="AZ25" s="7"/>
      <c r="BA25" s="16">
        <f>IF(BA22&lt;0,360+BA22,BA22)</f>
        <v>121.09396871760015</v>
      </c>
      <c r="BB25" s="7"/>
      <c r="BC25" s="16">
        <f>IF(BC22&lt;0,360+BC22,BC22)</f>
        <v>54.885604549773483</v>
      </c>
      <c r="BD25" s="7"/>
      <c r="BE25" s="16">
        <f>IF(BE22&lt;0,360+BE22,BE22)</f>
        <v>82.674003878556888</v>
      </c>
      <c r="BF25" s="7"/>
      <c r="BG25" s="16">
        <f>IF(BG22&lt;0,360+BG22,BG22)</f>
        <v>53.667892956418406</v>
      </c>
      <c r="BH25" s="7"/>
      <c r="BI25" s="16">
        <f>IF(BI22&lt;0,360+BI22,BI22)</f>
        <v>34.167817769786026</v>
      </c>
      <c r="BJ25" s="7"/>
      <c r="BK25" s="16" t="e">
        <f>IF(BK22&lt;0,360+BK22,BK22)</f>
        <v>#DIV/0!</v>
      </c>
      <c r="BL25" s="7"/>
      <c r="BM25" s="56"/>
    </row>
    <row r="26" spans="1:65" ht="15" x14ac:dyDescent="0.25">
      <c r="A26" s="56"/>
      <c r="B26" s="15" t="s">
        <v>58</v>
      </c>
      <c r="C26" s="17">
        <f>'Day1'!D20</f>
        <v>6.5</v>
      </c>
      <c r="D26" s="11"/>
      <c r="E26" s="190">
        <f>'Day2'!D20</f>
        <v>13.25</v>
      </c>
      <c r="F26" s="7"/>
      <c r="G26" s="191">
        <f>'Day3'!D20</f>
        <v>8</v>
      </c>
      <c r="H26" s="11"/>
      <c r="I26" s="190">
        <f>'Day4'!D20</f>
        <v>2.75</v>
      </c>
      <c r="J26" s="7"/>
      <c r="K26" s="191">
        <f>'Day5'!D20</f>
        <v>6.75</v>
      </c>
      <c r="L26" s="11"/>
      <c r="M26" s="190">
        <f>'Day6'!D20</f>
        <v>0</v>
      </c>
      <c r="N26" s="7"/>
      <c r="O26" s="191">
        <f>'Day7'!D20</f>
        <v>9.25</v>
      </c>
      <c r="P26" s="11"/>
      <c r="Q26" s="190">
        <f>'Day8'!D20</f>
        <v>19.25</v>
      </c>
      <c r="R26" s="7"/>
      <c r="S26" s="191">
        <f>'Day9'!D20</f>
        <v>29.5</v>
      </c>
      <c r="T26" s="11"/>
      <c r="U26" s="190">
        <f>'Day10'!D20</f>
        <v>15.75</v>
      </c>
      <c r="V26" s="7"/>
      <c r="W26" s="192">
        <f>'Day11'!D20</f>
        <v>5.75</v>
      </c>
      <c r="X26" s="11"/>
      <c r="Y26" s="190">
        <f>'Day12'!D20</f>
        <v>16</v>
      </c>
      <c r="Z26" s="7"/>
      <c r="AA26" s="191">
        <f>'Day13'!D20</f>
        <v>29.25</v>
      </c>
      <c r="AB26" s="11"/>
      <c r="AC26" s="190">
        <f>'Day14'!D20</f>
        <v>15.75</v>
      </c>
      <c r="AD26" s="7"/>
      <c r="AE26" s="191">
        <f>'Day15'!D20</f>
        <v>11.25</v>
      </c>
      <c r="AF26" s="11"/>
      <c r="AG26" s="190">
        <f>'Day16'!D20</f>
        <v>9.25</v>
      </c>
      <c r="AH26" s="7"/>
      <c r="AI26" s="191">
        <f>'Day17'!D20</f>
        <v>16.25</v>
      </c>
      <c r="AJ26" s="11"/>
      <c r="AK26" s="190">
        <f>'Day18'!D20</f>
        <v>9.5</v>
      </c>
      <c r="AL26" s="7"/>
      <c r="AM26" s="191">
        <f>'Day19'!D20</f>
        <v>17.25</v>
      </c>
      <c r="AN26" s="11"/>
      <c r="AO26" s="190">
        <f>'Day20'!D20</f>
        <v>3.75</v>
      </c>
      <c r="AP26" s="7"/>
      <c r="AQ26" s="191">
        <f>'Day21'!D20</f>
        <v>8</v>
      </c>
      <c r="AR26" s="11"/>
      <c r="AS26" s="190">
        <f>'Day22'!D20</f>
        <v>12.5</v>
      </c>
      <c r="AT26" s="7"/>
      <c r="AU26" s="191">
        <f>'Day23'!D20</f>
        <v>8.5</v>
      </c>
      <c r="AV26" s="11"/>
      <c r="AW26" s="190">
        <f>'Day24'!D20</f>
        <v>2.25</v>
      </c>
      <c r="AX26" s="7"/>
      <c r="AY26" s="191">
        <f>'Day25'!D20</f>
        <v>9.25</v>
      </c>
      <c r="AZ26" s="11"/>
      <c r="BA26" s="190">
        <f>'Day26'!D20</f>
        <v>19</v>
      </c>
      <c r="BB26" s="7"/>
      <c r="BC26" s="191">
        <f>'Day27'!D20</f>
        <v>15.25</v>
      </c>
      <c r="BD26" s="11"/>
      <c r="BE26" s="190">
        <f>'Day28'!D20</f>
        <v>5.75</v>
      </c>
      <c r="BF26" s="7"/>
      <c r="BG26" s="191">
        <f>'Day29'!D20</f>
        <v>16.5</v>
      </c>
      <c r="BH26" s="11"/>
      <c r="BI26" s="190">
        <f>'Day30'!D20</f>
        <v>16.25</v>
      </c>
      <c r="BJ26" s="7"/>
      <c r="BK26" s="191" t="str">
        <f>'Day31'!D20</f>
        <v/>
      </c>
      <c r="BL26" s="11"/>
      <c r="BM26" s="56"/>
    </row>
    <row r="27" spans="1:65" x14ac:dyDescent="0.2">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row>
  </sheetData>
  <phoneticPr fontId="0" type="noConversion"/>
  <pageMargins left="0.75" right="0.75" top="1" bottom="1" header="0.5" footer="0.5"/>
  <pageSetup scale="6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zoomScale="75" workbookViewId="0">
      <selection activeCell="BD3" sqref="BD3:BE4"/>
    </sheetView>
  </sheetViews>
  <sheetFormatPr defaultRowHeight="12.75" x14ac:dyDescent="0.2"/>
  <cols>
    <col min="1" max="1" width="2.7109375" customWidth="1"/>
    <col min="2" max="2" width="3.5703125" customWidth="1"/>
    <col min="3" max="3" width="11.7109375" customWidth="1"/>
    <col min="6" max="6" width="2.7109375" customWidth="1"/>
    <col min="7" max="7" width="3.5703125" customWidth="1"/>
    <col min="8" max="8" width="11.7109375" customWidth="1"/>
  </cols>
  <sheetData>
    <row r="1" spans="1:11" ht="13.5" thickBot="1" x14ac:dyDescent="0.25">
      <c r="A1" s="56"/>
      <c r="B1" s="56"/>
      <c r="C1" s="56"/>
      <c r="D1" s="56"/>
      <c r="E1" s="56"/>
      <c r="F1" s="56"/>
      <c r="G1" s="19"/>
      <c r="H1" s="19"/>
      <c r="I1" s="19"/>
      <c r="J1" s="19"/>
      <c r="K1" s="19"/>
    </row>
    <row r="2" spans="1:11" ht="18" x14ac:dyDescent="0.25">
      <c r="A2" s="56"/>
      <c r="B2" s="140"/>
      <c r="C2" s="141" t="s">
        <v>98</v>
      </c>
      <c r="D2" s="29"/>
      <c r="E2" s="142"/>
      <c r="F2" s="56"/>
      <c r="G2" s="19"/>
      <c r="H2" s="159"/>
      <c r="I2" s="19"/>
      <c r="J2" s="19"/>
      <c r="K2" s="19"/>
    </row>
    <row r="3" spans="1:11" x14ac:dyDescent="0.2">
      <c r="A3" s="56"/>
      <c r="B3" s="143"/>
      <c r="C3" s="18"/>
      <c r="D3" s="144" t="s">
        <v>129</v>
      </c>
      <c r="E3" s="145" t="s">
        <v>130</v>
      </c>
      <c r="F3" s="56"/>
      <c r="G3" s="19"/>
      <c r="H3" s="19"/>
      <c r="I3" s="156"/>
      <c r="J3" s="156"/>
      <c r="K3" s="19"/>
    </row>
    <row r="4" spans="1:11" x14ac:dyDescent="0.2">
      <c r="A4" s="56"/>
      <c r="B4" s="146">
        <v>1</v>
      </c>
      <c r="C4" s="154" t="s">
        <v>54</v>
      </c>
      <c r="D4" s="162">
        <f>IF(Month!AA9="","",Month!Z9*SIN(Month!AA9*PI()/180))</f>
        <v>3.8563074862454032</v>
      </c>
      <c r="E4" s="163">
        <f>IF(Month!AA9="","",Month!Z9*COS(Month!AA9*PI()/180))</f>
        <v>5.2324843594154826</v>
      </c>
      <c r="F4" s="56"/>
      <c r="G4" s="160"/>
      <c r="H4" s="157"/>
      <c r="I4" s="19"/>
      <c r="J4" s="19"/>
      <c r="K4" s="19"/>
    </row>
    <row r="5" spans="1:11" x14ac:dyDescent="0.2">
      <c r="A5" s="56"/>
      <c r="B5" s="146">
        <v>2</v>
      </c>
      <c r="C5" s="154" t="s">
        <v>54</v>
      </c>
      <c r="D5" s="162">
        <f>IF(Month!AA10="","",Month!Z10*SIN(Month!AA10*PI()/180))</f>
        <v>11.530423256996992</v>
      </c>
      <c r="E5" s="163">
        <f>IF(Month!AA10="","",Month!Z10*COS(Month!AA10*PI()/180))</f>
        <v>6.5277744687223134</v>
      </c>
      <c r="F5" s="56"/>
      <c r="G5" s="160"/>
      <c r="H5" s="157"/>
      <c r="I5" s="19"/>
      <c r="J5" s="19"/>
      <c r="K5" s="19"/>
    </row>
    <row r="6" spans="1:11" x14ac:dyDescent="0.2">
      <c r="A6" s="56"/>
      <c r="B6" s="146">
        <v>3</v>
      </c>
      <c r="C6" s="154" t="s">
        <v>54</v>
      </c>
      <c r="D6" s="162">
        <f>IF(Month!AA11="","",Month!Z11*SIN(Month!AA11*PI()/180))</f>
        <v>7.9183170510469205</v>
      </c>
      <c r="E6" s="163">
        <f>IF(Month!AA11="","",Month!Z11*COS(Month!AA11*PI()/180))</f>
        <v>-1.1402872791974856</v>
      </c>
      <c r="F6" s="56"/>
      <c r="G6" s="160"/>
      <c r="H6" s="157"/>
      <c r="I6" s="19"/>
      <c r="J6" s="19"/>
      <c r="K6" s="19"/>
    </row>
    <row r="7" spans="1:11" x14ac:dyDescent="0.2">
      <c r="A7" s="56"/>
      <c r="B7" s="146">
        <v>4</v>
      </c>
      <c r="C7" s="154" t="s">
        <v>54</v>
      </c>
      <c r="D7" s="162">
        <f>IF(Month!AA12="","",Month!Z12*SIN(Month!AA12*PI()/180))</f>
        <v>1.9200900395299887</v>
      </c>
      <c r="E7" s="163">
        <f>IF(Month!AA12="","",Month!Z12*COS(Month!AA12*PI()/180))</f>
        <v>1.9686935363579896</v>
      </c>
      <c r="F7" s="56"/>
      <c r="G7" s="160"/>
      <c r="H7" s="157"/>
      <c r="I7" s="19"/>
      <c r="J7" s="19"/>
      <c r="K7" s="19"/>
    </row>
    <row r="8" spans="1:11" x14ac:dyDescent="0.2">
      <c r="A8" s="56"/>
      <c r="B8" s="146">
        <v>5</v>
      </c>
      <c r="C8" s="154" t="s">
        <v>54</v>
      </c>
      <c r="D8" s="162">
        <f>IF(Month!AA13="","",Month!Z13*SIN(Month!AA13*PI()/180))</f>
        <v>3.4505843032091583</v>
      </c>
      <c r="E8" s="163">
        <f>IF(Month!AA13="","",Month!Z13*COS(Month!AA13*PI()/180))</f>
        <v>5.8013763855180578</v>
      </c>
      <c r="F8" s="56"/>
      <c r="G8" s="160"/>
      <c r="H8" s="157"/>
      <c r="I8" s="19"/>
      <c r="J8" s="19"/>
      <c r="K8" s="19"/>
    </row>
    <row r="9" spans="1:11" x14ac:dyDescent="0.2">
      <c r="A9" s="56"/>
      <c r="B9" s="146">
        <v>6</v>
      </c>
      <c r="C9" s="154" t="s">
        <v>54</v>
      </c>
      <c r="D9" s="162" t="e">
        <f>IF(Month!AA14="","",Month!Z14*SIN(Month!AA14*PI()/180))</f>
        <v>#DIV/0!</v>
      </c>
      <c r="E9" s="163" t="e">
        <f>IF(Month!AA14="","",Month!Z14*COS(Month!AA14*PI()/180))</f>
        <v>#DIV/0!</v>
      </c>
      <c r="F9" s="56"/>
      <c r="G9" s="160"/>
      <c r="H9" s="157"/>
      <c r="I9" s="19"/>
      <c r="J9" s="19"/>
      <c r="K9" s="19"/>
    </row>
    <row r="10" spans="1:11" x14ac:dyDescent="0.2">
      <c r="A10" s="56"/>
      <c r="B10" s="146">
        <v>7</v>
      </c>
      <c r="C10" s="154" t="s">
        <v>54</v>
      </c>
      <c r="D10" s="162">
        <f>IF(Month!AA15="","",Month!Z15*SIN(Month!AA15*PI()/180))</f>
        <v>8.2608029305105202</v>
      </c>
      <c r="E10" s="163">
        <f>IF(Month!AA15="","",Month!Z15*COS(Month!AA15*PI()/180))</f>
        <v>4.1619268306000752</v>
      </c>
      <c r="F10" s="56"/>
      <c r="G10" s="160"/>
      <c r="H10" s="157"/>
      <c r="I10" s="19"/>
      <c r="J10" s="19"/>
      <c r="K10" s="19"/>
    </row>
    <row r="11" spans="1:11" x14ac:dyDescent="0.2">
      <c r="A11" s="56"/>
      <c r="B11" s="146">
        <v>8</v>
      </c>
      <c r="C11" s="154" t="s">
        <v>54</v>
      </c>
      <c r="D11" s="162">
        <f>IF(Month!AA16="","",Month!Z16*SIN(Month!AA16*PI()/180))</f>
        <v>17.652518167165326</v>
      </c>
      <c r="E11" s="163">
        <f>IF(Month!AA16="","",Month!Z16*COS(Month!AA16*PI()/180))</f>
        <v>-7.6779621227183803</v>
      </c>
      <c r="F11" s="56"/>
      <c r="G11" s="160"/>
      <c r="H11" s="157"/>
      <c r="I11" s="19"/>
      <c r="J11" s="19"/>
      <c r="K11" s="19"/>
    </row>
    <row r="12" spans="1:11" x14ac:dyDescent="0.2">
      <c r="A12" s="56"/>
      <c r="B12" s="146">
        <v>9</v>
      </c>
      <c r="C12" s="154" t="s">
        <v>54</v>
      </c>
      <c r="D12" s="162">
        <f>IF(Month!AA17="","",Month!Z17*SIN(Month!AA17*PI()/180))</f>
        <v>11.280068132828461</v>
      </c>
      <c r="E12" s="163">
        <f>IF(Month!AA17="","",Month!Z17*COS(Month!AA17*PI()/180))</f>
        <v>-27.258210926595087</v>
      </c>
      <c r="F12" s="56"/>
      <c r="G12" s="160"/>
      <c r="H12" s="157"/>
      <c r="I12" s="19"/>
      <c r="J12" s="19"/>
      <c r="K12" s="19"/>
    </row>
    <row r="13" spans="1:11" x14ac:dyDescent="0.2">
      <c r="A13" s="56"/>
      <c r="B13" s="146">
        <v>10</v>
      </c>
      <c r="C13" s="154" t="s">
        <v>54</v>
      </c>
      <c r="D13" s="162" t="e">
        <f>IF(Month!AA18="","",Month!Z18*SIN(Month!AA18*PI()/180))</f>
        <v>#VALUE!</v>
      </c>
      <c r="E13" s="163" t="e">
        <f>IF(Month!AA18="","",Month!Z18*COS(Month!AA18*PI()/180))</f>
        <v>#VALUE!</v>
      </c>
      <c r="F13" s="56"/>
      <c r="G13" s="160"/>
      <c r="H13" s="157"/>
      <c r="I13" s="19"/>
      <c r="J13" s="19"/>
      <c r="K13" s="19"/>
    </row>
    <row r="14" spans="1:11" x14ac:dyDescent="0.2">
      <c r="A14" s="56"/>
      <c r="B14" s="146">
        <v>11</v>
      </c>
      <c r="C14" s="154" t="s">
        <v>54</v>
      </c>
      <c r="D14" s="162">
        <f>IF(Month!AA19="","",Month!Z19*SIN(Month!AA19*PI()/180))</f>
        <v>0.99847702158484974</v>
      </c>
      <c r="E14" s="163">
        <f>IF(Month!AA19="","",Month!Z19*COS(Month!AA19*PI()/180))</f>
        <v>5.6626445798201965</v>
      </c>
      <c r="F14" s="56"/>
      <c r="G14" s="160"/>
      <c r="H14" s="157"/>
      <c r="I14" s="19"/>
      <c r="J14" s="19"/>
      <c r="K14" s="19"/>
    </row>
    <row r="15" spans="1:11" x14ac:dyDescent="0.2">
      <c r="A15" s="56"/>
      <c r="B15" s="146">
        <v>12</v>
      </c>
      <c r="C15" s="154" t="s">
        <v>54</v>
      </c>
      <c r="D15" s="162">
        <f>IF(Month!AA20="","",Month!Z20*SIN(Month!AA20*PI()/180))</f>
        <v>15.853523155513111</v>
      </c>
      <c r="E15" s="163">
        <f>IF(Month!AA20="","",Month!Z20*COS(Month!AA20*PI()/180))</f>
        <v>-2.1600471193030932</v>
      </c>
      <c r="F15" s="56"/>
      <c r="G15" s="160"/>
      <c r="H15" s="157"/>
      <c r="I15" s="19"/>
      <c r="J15" s="19"/>
      <c r="K15" s="19"/>
    </row>
    <row r="16" spans="1:11" x14ac:dyDescent="0.2">
      <c r="A16" s="56"/>
      <c r="B16" s="146">
        <v>13</v>
      </c>
      <c r="C16" s="154" t="s">
        <v>54</v>
      </c>
      <c r="D16" s="162">
        <f>IF(Month!AA21="","",Month!Z21*SIN(Month!AA21*PI()/180))</f>
        <v>19.812498962420001</v>
      </c>
      <c r="E16" s="163">
        <f>IF(Month!AA21="","",Month!Z21*COS(Month!AA21*PI()/180))</f>
        <v>-21.518071123223528</v>
      </c>
      <c r="F16" s="56"/>
      <c r="G16" s="160"/>
      <c r="H16" s="157"/>
      <c r="I16" s="19"/>
      <c r="J16" s="19"/>
      <c r="K16" s="19"/>
    </row>
    <row r="17" spans="1:11" x14ac:dyDescent="0.2">
      <c r="A17" s="56"/>
      <c r="B17" s="146">
        <v>14</v>
      </c>
      <c r="C17" s="154" t="s">
        <v>54</v>
      </c>
      <c r="D17" s="162">
        <f>IF(Month!AA22="","",Month!Z22*SIN(Month!AA22*PI()/180))</f>
        <v>14.985349730622511</v>
      </c>
      <c r="E17" s="163">
        <f>IF(Month!AA22="","",Month!Z22*COS(Month!AA22*PI()/180))</f>
        <v>4.847864834226697</v>
      </c>
      <c r="F17" s="56"/>
      <c r="G17" s="160"/>
      <c r="H17" s="157"/>
      <c r="I17" s="19"/>
      <c r="J17" s="19"/>
      <c r="K17" s="19"/>
    </row>
    <row r="18" spans="1:11" x14ac:dyDescent="0.2">
      <c r="A18" s="56"/>
      <c r="B18" s="146">
        <v>15</v>
      </c>
      <c r="C18" s="154" t="s">
        <v>54</v>
      </c>
      <c r="D18" s="162">
        <f>IF(Month!AA23="","",Month!Z23*SIN(Month!AA23*PI()/180))</f>
        <v>9.4115112086184389</v>
      </c>
      <c r="E18" s="163">
        <f>IF(Month!AA23="","",Month!Z23*COS(Month!AA23*PI()/180))</f>
        <v>6.1632748413525675</v>
      </c>
      <c r="F18" s="56"/>
      <c r="G18" s="160"/>
      <c r="H18" s="157"/>
      <c r="I18" s="19"/>
      <c r="J18" s="19"/>
      <c r="K18" s="19"/>
    </row>
    <row r="19" spans="1:11" x14ac:dyDescent="0.2">
      <c r="A19" s="56"/>
      <c r="B19" s="146">
        <v>16</v>
      </c>
      <c r="C19" s="154" t="s">
        <v>54</v>
      </c>
      <c r="D19" s="162">
        <f>IF(Month!AA24="","",Month!Z24*SIN(Month!AA24*PI()/180))</f>
        <v>8.3459791245106576</v>
      </c>
      <c r="E19" s="163">
        <f>IF(Month!AA24="","",Month!Z24*COS(Month!AA24*PI()/180))</f>
        <v>-3.9883746630967734</v>
      </c>
      <c r="F19" s="56"/>
      <c r="G19" s="160"/>
      <c r="H19" s="157"/>
      <c r="I19" s="19"/>
      <c r="J19" s="19"/>
      <c r="K19" s="19"/>
    </row>
    <row r="20" spans="1:11" x14ac:dyDescent="0.2">
      <c r="A20" s="56"/>
      <c r="B20" s="146">
        <v>17</v>
      </c>
      <c r="C20" s="154" t="s">
        <v>54</v>
      </c>
      <c r="D20" s="162">
        <f>IF(Month!AA25="","",Month!Z25*SIN(Month!AA25*PI()/180))</f>
        <v>16.222931455449917</v>
      </c>
      <c r="E20" s="163">
        <f>IF(Month!AA25="","",Month!Z25*COS(Month!AA25*PI()/180))</f>
        <v>-0.93754732775131278</v>
      </c>
      <c r="F20" s="56"/>
      <c r="G20" s="160"/>
      <c r="H20" s="157"/>
      <c r="I20" s="19"/>
      <c r="J20" s="19"/>
      <c r="K20" s="19"/>
    </row>
    <row r="21" spans="1:11" x14ac:dyDescent="0.2">
      <c r="A21" s="56"/>
      <c r="B21" s="146">
        <v>18</v>
      </c>
      <c r="C21" s="154" t="s">
        <v>54</v>
      </c>
      <c r="D21" s="162">
        <f>IF(Month!AA26="","",Month!Z26*SIN(Month!AA26*PI()/180))</f>
        <v>8.534559247920825</v>
      </c>
      <c r="E21" s="163">
        <f>IF(Month!AA26="","",Month!Z26*COS(Month!AA26*PI()/180))</f>
        <v>4.1726848004287502</v>
      </c>
      <c r="F21" s="56"/>
      <c r="G21" s="160"/>
      <c r="H21" s="157"/>
      <c r="I21" s="19"/>
      <c r="J21" s="19"/>
      <c r="K21" s="19"/>
    </row>
    <row r="22" spans="1:11" x14ac:dyDescent="0.2">
      <c r="A22" s="56"/>
      <c r="B22" s="146">
        <v>19</v>
      </c>
      <c r="C22" s="154" t="s">
        <v>54</v>
      </c>
      <c r="D22" s="162">
        <f>IF(Month!AA27="","",Month!Z27*SIN(Month!AA27*PI()/180))</f>
        <v>13.971846933405134</v>
      </c>
      <c r="E22" s="163">
        <f>IF(Month!AA27="","",Month!Z27*COS(Month!AA27*PI()/180))</f>
        <v>-10.116817348825547</v>
      </c>
      <c r="F22" s="56"/>
      <c r="G22" s="160"/>
      <c r="H22" s="157"/>
      <c r="I22" s="19"/>
      <c r="J22" s="19"/>
      <c r="K22" s="19"/>
    </row>
    <row r="23" spans="1:11" x14ac:dyDescent="0.2">
      <c r="A23" s="56"/>
      <c r="B23" s="146">
        <v>20</v>
      </c>
      <c r="C23" s="154" t="s">
        <v>54</v>
      </c>
      <c r="D23" s="162" t="e">
        <f>IF(Month!AA28="","",Month!Z28*SIN(Month!AA28*PI()/180))</f>
        <v>#VALUE!</v>
      </c>
      <c r="E23" s="163" t="e">
        <f>IF(Month!AA28="","",Month!Z28*COS(Month!AA28*PI()/180))</f>
        <v>#VALUE!</v>
      </c>
      <c r="F23" s="56"/>
      <c r="G23" s="160"/>
      <c r="H23" s="157"/>
      <c r="I23" s="19"/>
      <c r="J23" s="19"/>
      <c r="K23" s="19"/>
    </row>
    <row r="24" spans="1:11" x14ac:dyDescent="0.2">
      <c r="A24" s="56"/>
      <c r="B24" s="146">
        <v>21</v>
      </c>
      <c r="C24" s="154" t="s">
        <v>54</v>
      </c>
      <c r="D24" s="162">
        <f>IF(Month!AA29="","",Month!Z29*SIN(Month!AA29*PI()/180))</f>
        <v>6.7275206733290345</v>
      </c>
      <c r="E24" s="163">
        <f>IF(Month!AA29="","",Month!Z29*COS(Month!AA29*PI()/180))</f>
        <v>-4.3290259400851889</v>
      </c>
      <c r="F24" s="56"/>
      <c r="G24" s="160"/>
      <c r="H24" s="157"/>
      <c r="I24" s="19"/>
      <c r="J24" s="19"/>
      <c r="K24" s="19"/>
    </row>
    <row r="25" spans="1:11" x14ac:dyDescent="0.2">
      <c r="A25" s="56"/>
      <c r="B25" s="146">
        <v>22</v>
      </c>
      <c r="C25" s="154" t="s">
        <v>54</v>
      </c>
      <c r="D25" s="162">
        <f>IF(Month!AA30="","",Month!Z30*SIN(Month!AA30*PI()/180))</f>
        <v>11.380268179943229</v>
      </c>
      <c r="E25" s="163">
        <f>IF(Month!AA30="","",Month!Z30*COS(Month!AA30*PI()/180))</f>
        <v>-5.1710246714332788</v>
      </c>
      <c r="F25" s="56"/>
      <c r="G25" s="160"/>
      <c r="H25" s="157"/>
      <c r="I25" s="19"/>
      <c r="J25" s="19"/>
      <c r="K25" s="19"/>
    </row>
    <row r="26" spans="1:11" x14ac:dyDescent="0.2">
      <c r="A26" s="56"/>
      <c r="B26" s="146">
        <v>23</v>
      </c>
      <c r="C26" s="154" t="s">
        <v>54</v>
      </c>
      <c r="D26" s="162">
        <f>IF(Month!AA31="","",Month!Z31*SIN(Month!AA31*PI()/180))</f>
        <v>3.3954887430955663</v>
      </c>
      <c r="E26" s="163">
        <f>IF(Month!AA31="","",Month!Z31*COS(Month!AA31*PI()/180))</f>
        <v>7.7923460007568508</v>
      </c>
      <c r="F26" s="56"/>
      <c r="G26" s="160"/>
      <c r="H26" s="157"/>
      <c r="I26" s="19"/>
      <c r="J26" s="19"/>
      <c r="K26" s="19"/>
    </row>
    <row r="27" spans="1:11" x14ac:dyDescent="0.2">
      <c r="A27" s="56"/>
      <c r="B27" s="146">
        <v>24</v>
      </c>
      <c r="C27" s="154" t="s">
        <v>54</v>
      </c>
      <c r="D27" s="162">
        <f>IF(Month!AA32="","",Month!Z32*SIN(Month!AA32*PI()/180))</f>
        <v>2.2158174442774681</v>
      </c>
      <c r="E27" s="163">
        <f>IF(Month!AA32="","",Month!Z32*COS(Month!AA32*PI()/180))</f>
        <v>0.39070839975059346</v>
      </c>
      <c r="F27" s="56"/>
      <c r="G27" s="160"/>
      <c r="H27" s="157"/>
      <c r="I27" s="19"/>
      <c r="J27" s="19"/>
      <c r="K27" s="19"/>
    </row>
    <row r="28" spans="1:11" x14ac:dyDescent="0.2">
      <c r="A28" s="56"/>
      <c r="B28" s="146">
        <v>25</v>
      </c>
      <c r="C28" s="154" t="s">
        <v>54</v>
      </c>
      <c r="D28" s="162">
        <f>IF(Month!AA33="","",Month!Z33*SIN(Month!AA33*PI()/180))</f>
        <v>9.0155935226161699</v>
      </c>
      <c r="E28" s="163">
        <f>IF(Month!AA33="","",Month!Z33*COS(Month!AA33*PI()/180))</f>
        <v>2.0691963258621353</v>
      </c>
      <c r="F28" s="56"/>
      <c r="G28" s="160"/>
      <c r="H28" s="157"/>
      <c r="I28" s="19"/>
      <c r="J28" s="19"/>
      <c r="K28" s="19"/>
    </row>
    <row r="29" spans="1:11" x14ac:dyDescent="0.2">
      <c r="A29" s="56"/>
      <c r="B29" s="146">
        <v>26</v>
      </c>
      <c r="C29" s="154" t="s">
        <v>54</v>
      </c>
      <c r="D29" s="162">
        <f>IF(Month!AA34="","",Month!Z34*SIN(Month!AA34*PI()/180))</f>
        <v>16.270107609226088</v>
      </c>
      <c r="E29" s="163">
        <f>IF(Month!AA34="","",Month!Z34*COS(Month!AA34*PI()/180))</f>
        <v>-9.8124206179822586</v>
      </c>
      <c r="F29" s="56"/>
      <c r="G29" s="160"/>
      <c r="H29" s="157"/>
      <c r="I29" s="19"/>
      <c r="J29" s="19"/>
      <c r="K29" s="19"/>
    </row>
    <row r="30" spans="1:11" x14ac:dyDescent="0.2">
      <c r="A30" s="56"/>
      <c r="B30" s="146">
        <v>27</v>
      </c>
      <c r="C30" s="154" t="s">
        <v>54</v>
      </c>
      <c r="D30" s="162">
        <f>IF(Month!AA35="","",Month!Z35*SIN(Month!AA35*PI()/180))</f>
        <v>12.47457964589649</v>
      </c>
      <c r="E30" s="163">
        <f>IF(Month!AA35="","",Month!Z35*COS(Month!AA35*PI()/180))</f>
        <v>8.7719645837283799</v>
      </c>
      <c r="F30" s="56"/>
      <c r="G30" s="160"/>
      <c r="H30" s="157"/>
      <c r="I30" s="19"/>
      <c r="J30" s="19"/>
      <c r="K30" s="19"/>
    </row>
    <row r="31" spans="1:11" x14ac:dyDescent="0.2">
      <c r="A31" s="56"/>
      <c r="B31" s="146">
        <v>28</v>
      </c>
      <c r="C31" s="154" t="s">
        <v>54</v>
      </c>
      <c r="D31" s="162">
        <f>IF(Month!AA36="","",Month!Z36*SIN(Month!AA36*PI()/180))</f>
        <v>5.703060961792823</v>
      </c>
      <c r="E31" s="163">
        <f>IF(Month!AA36="","",Month!Z36*COS(Month!AA36*PI()/180))</f>
        <v>0.73320915574937884</v>
      </c>
      <c r="F31" s="56"/>
      <c r="G31" s="160"/>
      <c r="H31" s="157"/>
      <c r="I31" s="19"/>
      <c r="J31" s="19"/>
      <c r="K31" s="19"/>
    </row>
    <row r="32" spans="1:11" x14ac:dyDescent="0.2">
      <c r="A32" s="56"/>
      <c r="B32" s="146">
        <v>29</v>
      </c>
      <c r="C32" s="154" t="s">
        <v>54</v>
      </c>
      <c r="D32" s="162">
        <f>IF(Month!AA37="","",Month!Z37*SIN(Month!AA37*PI()/180))</f>
        <v>13.292340718097694</v>
      </c>
      <c r="E32" s="163">
        <f>IF(Month!AA37="","",Month!Z37*COS(Month!AA37*PI()/180))</f>
        <v>9.7756676618020339</v>
      </c>
      <c r="F32" s="56"/>
      <c r="G32" s="160"/>
      <c r="H32" s="157"/>
      <c r="I32" s="19"/>
      <c r="J32" s="19"/>
      <c r="K32" s="19"/>
    </row>
    <row r="33" spans="1:11" x14ac:dyDescent="0.2">
      <c r="A33" s="56"/>
      <c r="B33" s="146">
        <v>30</v>
      </c>
      <c r="C33" s="154" t="s">
        <v>54</v>
      </c>
      <c r="D33" s="162">
        <f>IF(Month!AA38="","",Month!Z38*SIN(Month!AA38*PI()/180))</f>
        <v>9.126304358145001</v>
      </c>
      <c r="E33" s="163">
        <f>IF(Month!AA38="","",Month!Z38*COS(Month!AA38*PI()/180))</f>
        <v>13.445187568885142</v>
      </c>
      <c r="F33" s="56"/>
      <c r="G33" s="160"/>
      <c r="H33" s="157"/>
      <c r="I33" s="19"/>
      <c r="J33" s="19"/>
      <c r="K33" s="19"/>
    </row>
    <row r="34" spans="1:11" x14ac:dyDescent="0.2">
      <c r="A34" s="56"/>
      <c r="B34" s="146">
        <v>31</v>
      </c>
      <c r="C34" s="154" t="s">
        <v>54</v>
      </c>
      <c r="D34" s="162" t="str">
        <f>IF(Month!AA39="","",Month!Z39*SIN(Month!AA39*PI()/180))</f>
        <v/>
      </c>
      <c r="E34" s="163" t="str">
        <f>IF(Month!AA39="","",Month!Z39*COS(Month!AA39*PI()/180))</f>
        <v/>
      </c>
      <c r="F34" s="56"/>
      <c r="G34" s="160"/>
      <c r="H34" s="157"/>
      <c r="I34" s="19"/>
      <c r="J34" s="19"/>
      <c r="K34" s="19"/>
    </row>
    <row r="35" spans="1:11" x14ac:dyDescent="0.2">
      <c r="A35" s="56"/>
      <c r="B35" s="143"/>
      <c r="C35" s="165"/>
      <c r="D35" s="166"/>
      <c r="E35" s="167"/>
      <c r="F35" s="56"/>
      <c r="G35" s="19"/>
      <c r="H35" s="19"/>
      <c r="I35" s="19"/>
      <c r="J35" s="19"/>
      <c r="K35" s="19"/>
    </row>
    <row r="36" spans="1:11" x14ac:dyDescent="0.2">
      <c r="A36" s="56"/>
      <c r="B36" s="143"/>
      <c r="C36" s="154" t="s">
        <v>56</v>
      </c>
      <c r="D36" s="162" t="e">
        <f>IF(COUNT(D4:D34)=0,"",SUM(D4:D34))</f>
        <v>#DIV/0!</v>
      </c>
      <c r="E36" s="163" t="e">
        <f>IF(COUNT(E4:E34)=0,"",SUM(E4:E34))</f>
        <v>#DIV/0!</v>
      </c>
      <c r="F36" s="56"/>
      <c r="G36" s="19"/>
      <c r="H36" s="157"/>
      <c r="I36" s="19"/>
      <c r="J36" s="19"/>
      <c r="K36" s="19"/>
    </row>
    <row r="37" spans="1:11" x14ac:dyDescent="0.2">
      <c r="A37" s="56"/>
      <c r="B37" s="143"/>
      <c r="C37" s="154" t="s">
        <v>55</v>
      </c>
      <c r="D37" s="193" t="e">
        <f>IF(COUNT(D4:D34)=0,"",ATAN2(E36,D36)*180/PI())</f>
        <v>#DIV/0!</v>
      </c>
      <c r="E37" s="164"/>
      <c r="F37" s="56"/>
      <c r="G37" s="19"/>
      <c r="H37" s="157"/>
      <c r="I37" s="19"/>
      <c r="J37" s="19"/>
      <c r="K37" s="19"/>
    </row>
    <row r="38" spans="1:11" x14ac:dyDescent="0.2">
      <c r="A38" s="56"/>
      <c r="B38" s="143"/>
      <c r="C38" s="147"/>
      <c r="D38" s="13"/>
      <c r="E38" s="148"/>
      <c r="F38" s="56"/>
      <c r="G38" s="19"/>
      <c r="H38" s="19"/>
      <c r="I38" s="19"/>
      <c r="J38" s="19"/>
      <c r="K38" s="19"/>
    </row>
    <row r="39" spans="1:11" ht="15" x14ac:dyDescent="0.25">
      <c r="A39" s="56"/>
      <c r="B39" s="143"/>
      <c r="C39" s="149" t="s">
        <v>57</v>
      </c>
      <c r="D39" s="161" t="e">
        <f>IF(D37&lt;0,360+D37,D37)</f>
        <v>#DIV/0!</v>
      </c>
      <c r="E39" s="126"/>
      <c r="F39" s="56"/>
      <c r="G39" s="19"/>
      <c r="H39" s="158"/>
      <c r="I39" s="19"/>
      <c r="J39" s="19"/>
      <c r="K39" s="19"/>
    </row>
    <row r="40" spans="1:11" ht="15.75" thickBot="1" x14ac:dyDescent="0.3">
      <c r="A40" s="56"/>
      <c r="B40" s="150"/>
      <c r="C40" s="151" t="s">
        <v>58</v>
      </c>
      <c r="D40" s="152">
        <f>IF(COUNT(Month!Z9:Z39)=0,"",SUM(Month!Z9:Z39)/COUNT(Month!Z9:Z39))</f>
        <v>11.941666666666666</v>
      </c>
      <c r="E40" s="153"/>
      <c r="F40" s="56"/>
      <c r="G40" s="19"/>
      <c r="H40" s="158"/>
      <c r="I40" s="19"/>
      <c r="J40" s="19"/>
      <c r="K40" s="19"/>
    </row>
    <row r="41" spans="1:11" x14ac:dyDescent="0.2">
      <c r="A41" s="56"/>
      <c r="B41" s="56"/>
      <c r="C41" s="56"/>
      <c r="D41" s="56"/>
      <c r="E41" s="56"/>
      <c r="F41" s="56"/>
      <c r="G41" s="19"/>
      <c r="H41" s="19"/>
      <c r="I41" s="19"/>
      <c r="J41" s="19"/>
      <c r="K41" s="19"/>
    </row>
    <row r="42" spans="1:11" x14ac:dyDescent="0.2">
      <c r="G42" s="19"/>
      <c r="H42" s="19"/>
      <c r="I42" s="19"/>
      <c r="J42" s="19"/>
      <c r="K42" s="19"/>
    </row>
  </sheetData>
  <phoneticPr fontId="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382"/>
  <sheetViews>
    <sheetView zoomScale="65" zoomScaleNormal="65" workbookViewId="0">
      <selection activeCell="BD4" sqref="BD4:BE4"/>
    </sheetView>
  </sheetViews>
  <sheetFormatPr defaultColWidth="0" defaultRowHeight="12.75" zeroHeight="1" x14ac:dyDescent="0.2"/>
  <cols>
    <col min="1" max="1" width="2.7109375" customWidth="1"/>
    <col min="2" max="4" width="6.140625" style="259" customWidth="1"/>
    <col min="5" max="5" width="7.5703125" style="259" customWidth="1"/>
    <col min="6" max="6" width="7.5703125" style="261" bestFit="1" customWidth="1"/>
    <col min="7" max="8" width="7.140625" style="261" bestFit="1" customWidth="1"/>
    <col min="9" max="9" width="7.5703125" style="261" bestFit="1" customWidth="1"/>
    <col min="10" max="10" width="7.140625" style="261" bestFit="1" customWidth="1"/>
    <col min="11" max="11" width="7.5703125" style="261" bestFit="1" customWidth="1"/>
    <col min="12" max="12" width="7.140625" style="261" bestFit="1" customWidth="1"/>
    <col min="13" max="13" width="7.5703125" style="261" bestFit="1" customWidth="1"/>
    <col min="14" max="14" width="7.140625" style="261" bestFit="1" customWidth="1"/>
    <col min="15" max="15" width="6.7109375" style="261" bestFit="1" customWidth="1"/>
    <col min="16" max="16" width="7.5703125" style="261" bestFit="1" customWidth="1"/>
    <col min="17" max="17" width="7.140625" style="261" bestFit="1" customWidth="1"/>
    <col min="18" max="18" width="6.7109375" style="262" bestFit="1" customWidth="1"/>
    <col min="19" max="19" width="7.140625" style="262" bestFit="1" customWidth="1"/>
    <col min="20" max="20" width="6.28515625" style="262" bestFit="1" customWidth="1"/>
    <col min="21" max="21" width="7.42578125" style="262" customWidth="1"/>
    <col min="22" max="22" width="5.5703125" style="262" customWidth="1"/>
    <col min="23" max="23" width="6.5703125" style="259" customWidth="1"/>
    <col min="24" max="30" width="6.140625" style="259" customWidth="1"/>
    <col min="31" max="31" width="2.7109375" style="259" customWidth="1"/>
    <col min="32" max="32" width="2.7109375" style="263" customWidth="1"/>
    <col min="33" max="33" width="7" style="263" customWidth="1"/>
    <col min="34" max="34" width="7.42578125" style="263" customWidth="1"/>
    <col min="35" max="35" width="7.42578125" style="4" customWidth="1"/>
    <col min="36" max="36" width="7.5703125" style="4" customWidth="1"/>
    <col min="37" max="37" width="7.140625" style="4" customWidth="1"/>
    <col min="38" max="38" width="7.5703125" style="4" bestFit="1" customWidth="1"/>
    <col min="39" max="39" width="7.140625" style="4" bestFit="1" customWidth="1"/>
    <col min="40" max="40" width="6.7109375" style="4" bestFit="1" customWidth="1"/>
    <col min="41" max="42" width="7.5703125" style="1" bestFit="1" customWidth="1"/>
    <col min="43" max="43" width="7.140625" style="1" bestFit="1" customWidth="1"/>
    <col min="44" max="45" width="7.140625" style="3" bestFit="1" customWidth="1"/>
    <col min="46" max="46" width="7.5703125" style="3" bestFit="1" customWidth="1"/>
    <col min="47" max="47" width="7.140625" customWidth="1"/>
    <col min="48" max="48" width="6.7109375" customWidth="1"/>
    <col min="49" max="50" width="7.42578125" customWidth="1"/>
    <col min="51" max="51" width="6.140625" style="5" customWidth="1"/>
    <col min="52" max="55" width="6.140625" customWidth="1"/>
    <col min="56" max="56" width="6.85546875" customWidth="1"/>
    <col min="57" max="57" width="6.140625" customWidth="1"/>
    <col min="58" max="58" width="35.7109375" customWidth="1"/>
    <col min="59" max="59" width="2.7109375" customWidth="1"/>
  </cols>
  <sheetData>
    <row r="1" spans="1:59" ht="13.5" thickBot="1" x14ac:dyDescent="0.25">
      <c r="A1" s="259"/>
      <c r="AI1" s="263"/>
      <c r="AJ1" s="263"/>
      <c r="AK1" s="263"/>
      <c r="AL1" s="263"/>
      <c r="AM1" s="263"/>
      <c r="AN1" s="263"/>
      <c r="AO1" s="262"/>
      <c r="AP1" s="262"/>
      <c r="AQ1" s="262"/>
      <c r="AR1" s="277"/>
      <c r="AS1" s="277"/>
      <c r="AT1" s="277"/>
      <c r="AU1" s="259"/>
      <c r="AV1" s="259"/>
      <c r="AW1" s="259"/>
      <c r="AX1" s="259"/>
      <c r="AY1" s="278"/>
      <c r="AZ1" s="278"/>
      <c r="BA1" s="259"/>
      <c r="BB1" s="259"/>
      <c r="BC1" s="259"/>
      <c r="BD1" s="259"/>
      <c r="BE1" s="259"/>
      <c r="BF1" s="259"/>
      <c r="BG1" s="259"/>
    </row>
    <row r="2" spans="1:59" ht="12.75" customHeight="1" thickBot="1" x14ac:dyDescent="0.25">
      <c r="A2" s="259"/>
      <c r="B2" s="32"/>
      <c r="C2" s="33"/>
      <c r="D2" s="33"/>
      <c r="E2" s="33"/>
      <c r="F2" s="78"/>
      <c r="G2" s="78"/>
      <c r="H2" s="78"/>
      <c r="I2" s="78"/>
      <c r="J2" s="78"/>
      <c r="K2" s="78"/>
      <c r="L2" s="78"/>
      <c r="M2" s="78"/>
      <c r="N2" s="78"/>
      <c r="O2" s="78"/>
      <c r="P2" s="78"/>
      <c r="Q2" s="78"/>
      <c r="R2" s="79"/>
      <c r="S2" s="80"/>
      <c r="T2" s="80"/>
      <c r="U2" s="80"/>
      <c r="V2" s="80"/>
      <c r="W2" s="33"/>
      <c r="X2" s="33"/>
      <c r="Y2" s="33"/>
      <c r="Z2" s="33"/>
      <c r="AA2" s="33"/>
      <c r="AB2" s="33"/>
      <c r="AC2" s="33"/>
      <c r="AD2" s="81"/>
      <c r="AE2" s="260"/>
      <c r="AF2" s="259"/>
      <c r="AG2" s="32"/>
      <c r="AH2" s="33"/>
      <c r="AI2" s="92"/>
      <c r="AJ2" s="92"/>
      <c r="AK2" s="92"/>
      <c r="AL2" s="92"/>
      <c r="AM2" s="92"/>
      <c r="AN2" s="92"/>
      <c r="AO2" s="92"/>
      <c r="AP2" s="92"/>
      <c r="AQ2" s="92"/>
      <c r="AR2" s="80"/>
      <c r="AS2" s="80"/>
      <c r="AT2" s="80"/>
      <c r="AU2" s="93"/>
      <c r="AV2" s="93"/>
      <c r="AW2" s="93"/>
      <c r="AX2" s="33"/>
      <c r="AY2" s="33"/>
      <c r="AZ2" s="33"/>
      <c r="BA2" s="33"/>
      <c r="BB2" s="33"/>
      <c r="BC2" s="33"/>
      <c r="BD2" s="33"/>
      <c r="BE2" s="94"/>
      <c r="BF2" s="81"/>
      <c r="BG2" s="259"/>
    </row>
    <row r="3" spans="1:59" ht="12.75" customHeight="1" x14ac:dyDescent="0.2">
      <c r="A3" s="259"/>
      <c r="B3" s="34"/>
      <c r="C3" s="780" t="s">
        <v>92</v>
      </c>
      <c r="D3" s="781"/>
      <c r="E3" s="35"/>
      <c r="F3" s="82"/>
      <c r="G3" s="82"/>
      <c r="H3" s="82"/>
      <c r="I3" s="82"/>
      <c r="J3" s="789" t="s">
        <v>95</v>
      </c>
      <c r="K3" s="790"/>
      <c r="L3" s="790"/>
      <c r="M3" s="790"/>
      <c r="N3" s="790"/>
      <c r="O3" s="790"/>
      <c r="P3" s="790"/>
      <c r="Q3" s="790"/>
      <c r="R3" s="790"/>
      <c r="S3" s="791"/>
      <c r="T3" s="84"/>
      <c r="U3" s="84"/>
      <c r="V3" s="84"/>
      <c r="W3" s="35"/>
      <c r="X3" s="35"/>
      <c r="Y3" s="124"/>
      <c r="Z3" s="124"/>
      <c r="AA3" s="780" t="s">
        <v>94</v>
      </c>
      <c r="AB3" s="781"/>
      <c r="AC3" s="122"/>
      <c r="AD3" s="72"/>
      <c r="AE3" s="260"/>
      <c r="AF3" s="259"/>
      <c r="AG3" s="34"/>
      <c r="AH3" s="780" t="s">
        <v>92</v>
      </c>
      <c r="AI3" s="781"/>
      <c r="AJ3" s="95"/>
      <c r="AK3" s="95"/>
      <c r="AL3" s="95"/>
      <c r="AM3" s="789" t="s">
        <v>96</v>
      </c>
      <c r="AN3" s="790"/>
      <c r="AO3" s="790"/>
      <c r="AP3" s="790"/>
      <c r="AQ3" s="790"/>
      <c r="AR3" s="790"/>
      <c r="AS3" s="790"/>
      <c r="AT3" s="790"/>
      <c r="AU3" s="790"/>
      <c r="AV3" s="791"/>
      <c r="AW3" s="69"/>
      <c r="AX3" s="35"/>
      <c r="AY3" s="35"/>
      <c r="AZ3" s="35"/>
      <c r="BA3" s="35"/>
      <c r="BB3" s="35"/>
      <c r="BC3" s="35"/>
      <c r="BD3" s="780" t="s">
        <v>94</v>
      </c>
      <c r="BE3" s="781"/>
      <c r="BF3" s="72"/>
      <c r="BG3" s="259"/>
    </row>
    <row r="4" spans="1:59" ht="12.75" customHeight="1" thickBot="1" x14ac:dyDescent="0.25">
      <c r="A4" s="259"/>
      <c r="B4" s="34"/>
      <c r="C4" s="787" t="s">
        <v>93</v>
      </c>
      <c r="D4" s="788"/>
      <c r="E4" s="35"/>
      <c r="F4" s="82"/>
      <c r="G4" s="82"/>
      <c r="H4" s="82"/>
      <c r="I4" s="82"/>
      <c r="J4" s="792"/>
      <c r="K4" s="793"/>
      <c r="L4" s="793"/>
      <c r="M4" s="793"/>
      <c r="N4" s="793"/>
      <c r="O4" s="793"/>
      <c r="P4" s="793"/>
      <c r="Q4" s="793"/>
      <c r="R4" s="793"/>
      <c r="S4" s="794"/>
      <c r="T4" s="84"/>
      <c r="U4" s="84"/>
      <c r="V4" s="84"/>
      <c r="W4" s="35"/>
      <c r="X4" s="35"/>
      <c r="Y4" s="124"/>
      <c r="Z4" s="124"/>
      <c r="AA4" s="782"/>
      <c r="AB4" s="783"/>
      <c r="AC4" s="123"/>
      <c r="AD4" s="72"/>
      <c r="AE4" s="260"/>
      <c r="AF4" s="259"/>
      <c r="AG4" s="34"/>
      <c r="AH4" s="787" t="s">
        <v>93</v>
      </c>
      <c r="AI4" s="788"/>
      <c r="AJ4" s="95"/>
      <c r="AK4" s="95"/>
      <c r="AL4" s="95"/>
      <c r="AM4" s="792"/>
      <c r="AN4" s="793"/>
      <c r="AO4" s="793"/>
      <c r="AP4" s="793"/>
      <c r="AQ4" s="793"/>
      <c r="AR4" s="793"/>
      <c r="AS4" s="793"/>
      <c r="AT4" s="793"/>
      <c r="AU4" s="793"/>
      <c r="AV4" s="794"/>
      <c r="AW4" s="69"/>
      <c r="AX4" s="35"/>
      <c r="AY4" s="35"/>
      <c r="AZ4" s="35"/>
      <c r="BA4" s="35"/>
      <c r="BB4" s="35"/>
      <c r="BC4" s="35"/>
      <c r="BD4" s="782">
        <f>$AA$4</f>
        <v>0</v>
      </c>
      <c r="BE4" s="783"/>
      <c r="BF4" s="72"/>
      <c r="BG4" s="259"/>
    </row>
    <row r="5" spans="1:59" ht="12.75" customHeight="1" x14ac:dyDescent="0.2">
      <c r="A5" s="259"/>
      <c r="B5" s="85"/>
      <c r="C5" s="57"/>
      <c r="D5" s="35"/>
      <c r="E5" s="35"/>
      <c r="F5" s="77"/>
      <c r="G5" s="77"/>
      <c r="H5" s="77"/>
      <c r="I5" s="77"/>
      <c r="J5" s="77"/>
      <c r="K5" s="77"/>
      <c r="L5" s="77"/>
      <c r="M5" s="77"/>
      <c r="N5" s="77"/>
      <c r="O5" s="77"/>
      <c r="P5" s="82"/>
      <c r="Q5" s="82"/>
      <c r="R5" s="83"/>
      <c r="S5" s="84"/>
      <c r="T5" s="84"/>
      <c r="U5" s="84"/>
      <c r="V5" s="84"/>
      <c r="W5" s="35"/>
      <c r="X5" s="35"/>
      <c r="Y5" s="35"/>
      <c r="Z5" s="35"/>
      <c r="AA5" s="35"/>
      <c r="AB5" s="35"/>
      <c r="AC5" s="35"/>
      <c r="AD5" s="72"/>
      <c r="AE5" s="260"/>
      <c r="AF5" s="259"/>
      <c r="AG5" s="34"/>
      <c r="AH5" s="35"/>
      <c r="AI5" s="95"/>
      <c r="AJ5" s="95"/>
      <c r="AK5" s="95"/>
      <c r="AL5" s="95"/>
      <c r="AM5" s="95"/>
      <c r="AN5" s="95"/>
      <c r="AO5" s="95"/>
      <c r="AP5" s="95"/>
      <c r="AQ5" s="95"/>
      <c r="AR5" s="84"/>
      <c r="AS5" s="84"/>
      <c r="AT5" s="84"/>
      <c r="AU5" s="69"/>
      <c r="AV5" s="69"/>
      <c r="AW5" s="69"/>
      <c r="AX5" s="35"/>
      <c r="AY5" s="35"/>
      <c r="AZ5" s="35"/>
      <c r="BA5" s="35"/>
      <c r="BB5" s="35"/>
      <c r="BC5" s="35"/>
      <c r="BD5" s="35"/>
      <c r="BE5" s="96"/>
      <c r="BF5" s="72"/>
      <c r="BG5" s="259"/>
    </row>
    <row r="6" spans="1:59" ht="12.75" customHeight="1" x14ac:dyDescent="0.2">
      <c r="A6" s="259"/>
      <c r="B6" s="37"/>
      <c r="C6" s="35"/>
      <c r="D6" s="35"/>
      <c r="E6" s="18"/>
      <c r="F6" s="784" t="s">
        <v>142</v>
      </c>
      <c r="G6" s="785"/>
      <c r="H6" s="785"/>
      <c r="I6" s="785"/>
      <c r="J6" s="785"/>
      <c r="K6" s="785"/>
      <c r="L6" s="785"/>
      <c r="M6" s="785"/>
      <c r="N6" s="785"/>
      <c r="O6" s="785"/>
      <c r="P6" s="785"/>
      <c r="Q6" s="785"/>
      <c r="R6" s="785"/>
      <c r="S6" s="785"/>
      <c r="T6" s="786"/>
      <c r="U6" s="83"/>
      <c r="V6" s="84"/>
      <c r="W6" s="84"/>
      <c r="X6" s="84"/>
      <c r="Y6" s="84"/>
      <c r="Z6" s="35"/>
      <c r="AA6" s="35"/>
      <c r="AB6" s="35"/>
      <c r="AC6" s="35"/>
      <c r="AD6" s="72"/>
      <c r="AE6" s="260"/>
      <c r="AF6" s="259"/>
      <c r="AG6" s="34"/>
      <c r="AH6" s="708" t="s">
        <v>69</v>
      </c>
      <c r="AI6" s="708" t="s">
        <v>99</v>
      </c>
      <c r="AJ6" s="776" t="s">
        <v>144</v>
      </c>
      <c r="AK6" s="777"/>
      <c r="AL6" s="777"/>
      <c r="AM6" s="777"/>
      <c r="AN6" s="777"/>
      <c r="AO6" s="777"/>
      <c r="AP6" s="777"/>
      <c r="AQ6" s="777"/>
      <c r="AR6" s="777"/>
      <c r="AS6" s="777"/>
      <c r="AT6" s="777"/>
      <c r="AU6" s="777"/>
      <c r="AV6" s="777"/>
      <c r="AW6" s="777"/>
      <c r="AX6" s="778"/>
      <c r="AY6" s="69"/>
      <c r="AZ6" s="69"/>
      <c r="BA6" s="69"/>
      <c r="BB6" s="708" t="s">
        <v>86</v>
      </c>
      <c r="BC6" s="708" t="s">
        <v>84</v>
      </c>
      <c r="BD6" s="708" t="s">
        <v>85</v>
      </c>
      <c r="BE6" s="795" t="s">
        <v>79</v>
      </c>
      <c r="BF6" s="72"/>
      <c r="BG6" s="259"/>
    </row>
    <row r="7" spans="1:59" ht="12.75" customHeight="1" x14ac:dyDescent="0.2">
      <c r="A7" s="259"/>
      <c r="B7" s="34"/>
      <c r="C7" s="690" t="s">
        <v>143</v>
      </c>
      <c r="D7" s="691"/>
      <c r="E7" s="692"/>
      <c r="F7" s="776" t="s">
        <v>136</v>
      </c>
      <c r="G7" s="777"/>
      <c r="H7" s="777"/>
      <c r="I7" s="777"/>
      <c r="J7" s="778"/>
      <c r="K7" s="776" t="s">
        <v>137</v>
      </c>
      <c r="L7" s="777"/>
      <c r="M7" s="777"/>
      <c r="N7" s="777"/>
      <c r="O7" s="778"/>
      <c r="P7" s="776" t="s">
        <v>138</v>
      </c>
      <c r="Q7" s="777"/>
      <c r="R7" s="777"/>
      <c r="S7" s="777"/>
      <c r="T7" s="778"/>
      <c r="U7" s="771" t="s">
        <v>97</v>
      </c>
      <c r="V7" s="772"/>
      <c r="W7" s="772"/>
      <c r="X7" s="773"/>
      <c r="Y7" s="708" t="s">
        <v>80</v>
      </c>
      <c r="Z7" s="690" t="s">
        <v>98</v>
      </c>
      <c r="AA7" s="692"/>
      <c r="AB7" s="690" t="s">
        <v>81</v>
      </c>
      <c r="AC7" s="692"/>
      <c r="AD7" s="726" t="s">
        <v>82</v>
      </c>
      <c r="AE7" s="264"/>
      <c r="AF7" s="264"/>
      <c r="AG7" s="97"/>
      <c r="AH7" s="779"/>
      <c r="AI7" s="779"/>
      <c r="AJ7" s="776" t="s">
        <v>139</v>
      </c>
      <c r="AK7" s="777"/>
      <c r="AL7" s="777"/>
      <c r="AM7" s="777"/>
      <c r="AN7" s="778"/>
      <c r="AO7" s="776" t="s">
        <v>140</v>
      </c>
      <c r="AP7" s="777"/>
      <c r="AQ7" s="777"/>
      <c r="AR7" s="777"/>
      <c r="AS7" s="778"/>
      <c r="AT7" s="776" t="s">
        <v>141</v>
      </c>
      <c r="AU7" s="777"/>
      <c r="AV7" s="777"/>
      <c r="AW7" s="777"/>
      <c r="AX7" s="778"/>
      <c r="AY7" s="774" t="s">
        <v>145</v>
      </c>
      <c r="AZ7" s="775"/>
      <c r="BA7" s="775"/>
      <c r="BB7" s="779"/>
      <c r="BC7" s="779"/>
      <c r="BD7" s="779"/>
      <c r="BE7" s="796"/>
      <c r="BF7" s="72"/>
      <c r="BG7" s="259"/>
    </row>
    <row r="8" spans="1:59" ht="12.75" customHeight="1" x14ac:dyDescent="0.2">
      <c r="A8" s="259"/>
      <c r="B8" s="86" t="s">
        <v>3</v>
      </c>
      <c r="C8" s="87" t="s">
        <v>0</v>
      </c>
      <c r="D8" s="87" t="s">
        <v>1</v>
      </c>
      <c r="E8" s="87" t="s">
        <v>2</v>
      </c>
      <c r="F8" s="135" t="s">
        <v>87</v>
      </c>
      <c r="G8" s="135" t="s">
        <v>88</v>
      </c>
      <c r="H8" s="135" t="s">
        <v>89</v>
      </c>
      <c r="I8" s="135" t="s">
        <v>90</v>
      </c>
      <c r="J8" s="135" t="s">
        <v>4</v>
      </c>
      <c r="K8" s="135" t="s">
        <v>87</v>
      </c>
      <c r="L8" s="135" t="s">
        <v>88</v>
      </c>
      <c r="M8" s="135" t="s">
        <v>89</v>
      </c>
      <c r="N8" s="135" t="s">
        <v>90</v>
      </c>
      <c r="O8" s="135" t="s">
        <v>4</v>
      </c>
      <c r="P8" s="135" t="s">
        <v>87</v>
      </c>
      <c r="Q8" s="135" t="s">
        <v>88</v>
      </c>
      <c r="R8" s="135" t="s">
        <v>89</v>
      </c>
      <c r="S8" s="135" t="s">
        <v>90</v>
      </c>
      <c r="T8" s="135" t="s">
        <v>4</v>
      </c>
      <c r="U8" s="88" t="s">
        <v>59</v>
      </c>
      <c r="V8" s="88" t="s">
        <v>60</v>
      </c>
      <c r="W8" s="88" t="s">
        <v>61</v>
      </c>
      <c r="X8" s="89" t="s">
        <v>4</v>
      </c>
      <c r="Y8" s="709"/>
      <c r="Z8" s="23" t="s">
        <v>66</v>
      </c>
      <c r="AA8" s="23" t="s">
        <v>65</v>
      </c>
      <c r="AB8" s="23" t="s">
        <v>66</v>
      </c>
      <c r="AC8" s="23" t="s">
        <v>65</v>
      </c>
      <c r="AD8" s="727"/>
      <c r="AE8" s="264"/>
      <c r="AF8" s="264"/>
      <c r="AG8" s="86" t="s">
        <v>3</v>
      </c>
      <c r="AH8" s="709"/>
      <c r="AI8" s="709"/>
      <c r="AJ8" s="135" t="s">
        <v>87</v>
      </c>
      <c r="AK8" s="135" t="s">
        <v>88</v>
      </c>
      <c r="AL8" s="135" t="s">
        <v>89</v>
      </c>
      <c r="AM8" s="135" t="s">
        <v>90</v>
      </c>
      <c r="AN8" s="135" t="s">
        <v>4</v>
      </c>
      <c r="AO8" s="135" t="s">
        <v>87</v>
      </c>
      <c r="AP8" s="135" t="s">
        <v>88</v>
      </c>
      <c r="AQ8" s="135" t="s">
        <v>89</v>
      </c>
      <c r="AR8" s="135" t="s">
        <v>90</v>
      </c>
      <c r="AS8" s="135" t="s">
        <v>4</v>
      </c>
      <c r="AT8" s="135" t="s">
        <v>87</v>
      </c>
      <c r="AU8" s="135" t="s">
        <v>88</v>
      </c>
      <c r="AV8" s="135" t="s">
        <v>89</v>
      </c>
      <c r="AW8" s="135" t="s">
        <v>90</v>
      </c>
      <c r="AX8" s="135" t="s">
        <v>4</v>
      </c>
      <c r="AY8" s="90" t="s">
        <v>0</v>
      </c>
      <c r="AZ8" s="90" t="s">
        <v>1</v>
      </c>
      <c r="BA8" s="90" t="s">
        <v>2</v>
      </c>
      <c r="BB8" s="709"/>
      <c r="BC8" s="709"/>
      <c r="BD8" s="709"/>
      <c r="BE8" s="796"/>
      <c r="BF8" s="98" t="s">
        <v>12</v>
      </c>
      <c r="BG8" s="259"/>
    </row>
    <row r="9" spans="1:59" ht="12.75" customHeight="1" x14ac:dyDescent="0.2">
      <c r="A9" s="259"/>
      <c r="B9" s="91">
        <v>1</v>
      </c>
      <c r="C9" s="194">
        <f>'Day1'!E20</f>
        <v>-18.3</v>
      </c>
      <c r="D9" s="195">
        <f>'Day1'!G20</f>
        <v>-34.1</v>
      </c>
      <c r="E9" s="195">
        <f>'Day1'!H20</f>
        <v>-23.566666666666666</v>
      </c>
      <c r="F9" s="212">
        <f>'Day1'!J20</f>
        <v>0</v>
      </c>
      <c r="G9" s="212">
        <f>'Day1'!J21</f>
        <v>0</v>
      </c>
      <c r="H9" s="212">
        <f>'Day1'!J22</f>
        <v>0</v>
      </c>
      <c r="I9" s="212">
        <f>'Day1'!J23</f>
        <v>0</v>
      </c>
      <c r="J9" s="212">
        <f>SUM(F9:I9)</f>
        <v>0</v>
      </c>
      <c r="K9" s="212">
        <f>'Day1'!K20</f>
        <v>0</v>
      </c>
      <c r="L9" s="212">
        <f>'Day1'!K21</f>
        <v>0</v>
      </c>
      <c r="M9" s="212">
        <f>'Day1'!K22</f>
        <v>0</v>
      </c>
      <c r="N9" s="212">
        <f>'Day1'!K23</f>
        <v>0</v>
      </c>
      <c r="O9" s="212">
        <f>SUM(K9:N9)</f>
        <v>0</v>
      </c>
      <c r="P9" s="212">
        <f>'Day1'!L20</f>
        <v>0</v>
      </c>
      <c r="Q9" s="212">
        <f>'Day1'!L21</f>
        <v>0</v>
      </c>
      <c r="R9" s="212">
        <f>'Day1'!L22</f>
        <v>0</v>
      </c>
      <c r="S9" s="212">
        <f>'Day1'!L23</f>
        <v>0</v>
      </c>
      <c r="T9" s="212">
        <f>SUM(P9:S9)</f>
        <v>0</v>
      </c>
      <c r="U9" s="196">
        <f>'Day1'!O20</f>
        <v>0</v>
      </c>
      <c r="V9" s="196">
        <f>'Day1'!P20</f>
        <v>0</v>
      </c>
      <c r="W9" s="196">
        <f>'Day1'!Q20</f>
        <v>0</v>
      </c>
      <c r="X9" s="196">
        <f>SUM(U9:W9)</f>
        <v>0</v>
      </c>
      <c r="Y9" s="196">
        <f>'Day1'!R20</f>
        <v>2.5</v>
      </c>
      <c r="Z9" s="197">
        <f>'Day1'!D20</f>
        <v>6.5</v>
      </c>
      <c r="AA9" s="197">
        <f>'Day1'!C20</f>
        <v>36.389977060960184</v>
      </c>
      <c r="AB9" s="197">
        <f>'Day1'!T20</f>
        <v>19</v>
      </c>
      <c r="AC9" s="198">
        <f>'Day1'!S20</f>
        <v>60</v>
      </c>
      <c r="AD9" s="199">
        <f>'Day1'!W20</f>
        <v>24</v>
      </c>
      <c r="AE9" s="265"/>
      <c r="AF9" s="266"/>
      <c r="AG9" s="91">
        <v>1</v>
      </c>
      <c r="AH9" s="215">
        <f>'Day1'!Y21</f>
        <v>2.5</v>
      </c>
      <c r="AI9" s="197" t="str">
        <f>'Day1'!Z21</f>
        <v/>
      </c>
      <c r="AJ9" s="212">
        <f>'Day1'!AB20</f>
        <v>0</v>
      </c>
      <c r="AK9" s="212">
        <f>'Day1'!AB21</f>
        <v>0</v>
      </c>
      <c r="AL9" s="212">
        <f>'Day1'!AB22</f>
        <v>0</v>
      </c>
      <c r="AM9" s="212">
        <f>'Day1'!AB23</f>
        <v>0</v>
      </c>
      <c r="AN9" s="212">
        <f>SUM(AJ9:AM9)</f>
        <v>0</v>
      </c>
      <c r="AO9" s="212">
        <f>'Day1'!AC20</f>
        <v>0</v>
      </c>
      <c r="AP9" s="212">
        <f>'Day1'!AC21</f>
        <v>0</v>
      </c>
      <c r="AQ9" s="212">
        <f>'Day1'!AC22</f>
        <v>0</v>
      </c>
      <c r="AR9" s="212">
        <f>'Day1'!AC23</f>
        <v>0</v>
      </c>
      <c r="AS9" s="212">
        <f>SUM(AO9:AR9)</f>
        <v>0</v>
      </c>
      <c r="AT9" s="212">
        <f>'Day1'!AD20</f>
        <v>0</v>
      </c>
      <c r="AU9" s="212">
        <f>'Day1'!AD21</f>
        <v>0</v>
      </c>
      <c r="AV9" s="212">
        <f>'Day1'!AD22</f>
        <v>0</v>
      </c>
      <c r="AW9" s="212">
        <f>'Day1'!AD23</f>
        <v>0</v>
      </c>
      <c r="AX9" s="212">
        <f>SUM(AT9:AW9)</f>
        <v>0</v>
      </c>
      <c r="AY9" s="216">
        <f>'Day1'!S23</f>
        <v>29.29</v>
      </c>
      <c r="AZ9" s="216">
        <f>'Day1'!T23</f>
        <v>29.1</v>
      </c>
      <c r="BA9" s="216">
        <f>'Day1'!U23</f>
        <v>29.1875</v>
      </c>
      <c r="BB9" s="197">
        <f>'Day1'!V24</f>
        <v>4</v>
      </c>
      <c r="BC9" s="216">
        <f>'Day1'!W24</f>
        <v>0.18999999999999773</v>
      </c>
      <c r="BD9" s="217">
        <f>'Day1'!X24</f>
        <v>15.8</v>
      </c>
      <c r="BE9" s="218">
        <f>IF('Day1'!M20="","",'Day1'!M20)</f>
        <v>-40</v>
      </c>
      <c r="BF9" s="219"/>
      <c r="BG9" s="259"/>
    </row>
    <row r="10" spans="1:59" ht="12.75" customHeight="1" x14ac:dyDescent="0.2">
      <c r="A10" s="259"/>
      <c r="B10" s="91">
        <v>2</v>
      </c>
      <c r="C10" s="200">
        <f>'Day2'!E20</f>
        <v>-24</v>
      </c>
      <c r="D10" s="201">
        <f>'Day2'!G20</f>
        <v>-35.9</v>
      </c>
      <c r="E10" s="201">
        <f>'Day2'!H20</f>
        <v>-27.966666666666669</v>
      </c>
      <c r="F10" s="213">
        <f>'Day2'!J20</f>
        <v>0</v>
      </c>
      <c r="G10" s="213">
        <f>'Day2'!J21</f>
        <v>0</v>
      </c>
      <c r="H10" s="213">
        <f>'Day2'!J22</f>
        <v>0</v>
      </c>
      <c r="I10" s="213">
        <f>'Day2'!J23</f>
        <v>0</v>
      </c>
      <c r="J10" s="213">
        <f>SUM(F10:I10)</f>
        <v>0</v>
      </c>
      <c r="K10" s="213">
        <f>'Day2'!K20</f>
        <v>0</v>
      </c>
      <c r="L10" s="213">
        <f>'Day2'!K21</f>
        <v>0</v>
      </c>
      <c r="M10" s="213">
        <f>'Day2'!K22</f>
        <v>0</v>
      </c>
      <c r="N10" s="213">
        <f>'Day2'!K23</f>
        <v>0</v>
      </c>
      <c r="O10" s="213">
        <f>SUM(K10:N10)</f>
        <v>0</v>
      </c>
      <c r="P10" s="213">
        <f>'Day2'!L20</f>
        <v>0</v>
      </c>
      <c r="Q10" s="213">
        <f>'Day2'!L21</f>
        <v>0</v>
      </c>
      <c r="R10" s="213">
        <f>'Day2'!L22</f>
        <v>0</v>
      </c>
      <c r="S10" s="213">
        <f>'Day2'!L23</f>
        <v>0</v>
      </c>
      <c r="T10" s="213">
        <f>SUM(P10:S10)</f>
        <v>0</v>
      </c>
      <c r="U10" s="202">
        <f>'Day2'!O20</f>
        <v>0</v>
      </c>
      <c r="V10" s="202">
        <f>'Day2'!P20</f>
        <v>0</v>
      </c>
      <c r="W10" s="202">
        <f>'Day2'!Q20</f>
        <v>0</v>
      </c>
      <c r="X10" s="202">
        <f>SUM(U10:W10)</f>
        <v>0</v>
      </c>
      <c r="Y10" s="202">
        <f>'Day2'!R20</f>
        <v>0</v>
      </c>
      <c r="Z10" s="203">
        <f>'Day2'!D20</f>
        <v>13.25</v>
      </c>
      <c r="AA10" s="203">
        <f>'Day2'!C20</f>
        <v>60.484287460559955</v>
      </c>
      <c r="AB10" s="203">
        <f>'Day2'!T20</f>
        <v>20</v>
      </c>
      <c r="AC10" s="204">
        <f>'Day2'!S20</f>
        <v>70</v>
      </c>
      <c r="AD10" s="205">
        <f>'Day2'!W20</f>
        <v>26</v>
      </c>
      <c r="AE10" s="265"/>
      <c r="AF10" s="266"/>
      <c r="AG10" s="91">
        <v>2</v>
      </c>
      <c r="AH10" s="220">
        <f>'Day2'!Y21</f>
        <v>5.333333333333333</v>
      </c>
      <c r="AI10" s="203">
        <f>'Day2'!Z21</f>
        <v>40</v>
      </c>
      <c r="AJ10" s="213">
        <f>'Day2'!AB20</f>
        <v>0</v>
      </c>
      <c r="AK10" s="213">
        <f>'Day2'!AB21</f>
        <v>0</v>
      </c>
      <c r="AL10" s="213">
        <f>'Day2'!AB22</f>
        <v>0</v>
      </c>
      <c r="AM10" s="213">
        <f>'Day2'!AB23</f>
        <v>0</v>
      </c>
      <c r="AN10" s="213">
        <f>SUM(AJ10:AM10)</f>
        <v>0</v>
      </c>
      <c r="AO10" s="213">
        <f>'Day2'!AC20</f>
        <v>0</v>
      </c>
      <c r="AP10" s="213">
        <f>'Day2'!AC21</f>
        <v>0</v>
      </c>
      <c r="AQ10" s="213">
        <f>'Day2'!AC22</f>
        <v>0</v>
      </c>
      <c r="AR10" s="213">
        <f>'Day2'!AC23</f>
        <v>0</v>
      </c>
      <c r="AS10" s="213">
        <f>SUM(AO10:AR10)</f>
        <v>0</v>
      </c>
      <c r="AT10" s="213">
        <f>'Day2'!AD20</f>
        <v>0</v>
      </c>
      <c r="AU10" s="213">
        <f>'Day2'!AD21</f>
        <v>0</v>
      </c>
      <c r="AV10" s="213">
        <f>'Day2'!AD22</f>
        <v>0</v>
      </c>
      <c r="AW10" s="213">
        <f>'Day2'!AD23</f>
        <v>0</v>
      </c>
      <c r="AX10" s="213">
        <f>SUM(AT10:AW10)</f>
        <v>0</v>
      </c>
      <c r="AY10" s="221">
        <f>'Day2'!S23</f>
        <v>29.3</v>
      </c>
      <c r="AZ10" s="221">
        <f>'Day2'!T23</f>
        <v>29.1</v>
      </c>
      <c r="BA10" s="221">
        <f>'Day2'!U23</f>
        <v>29.21</v>
      </c>
      <c r="BB10" s="203">
        <f>'Day2'!V24</f>
        <v>4</v>
      </c>
      <c r="BC10" s="221">
        <f>'Day2'!W24</f>
        <v>0.19999999999999929</v>
      </c>
      <c r="BD10" s="222">
        <f>'Day2'!X24</f>
        <v>11.899999999999999</v>
      </c>
      <c r="BE10" s="201">
        <f>IF('Day2'!M20="","",'Day2'!M20)</f>
        <v>-51</v>
      </c>
      <c r="BF10" s="223"/>
      <c r="BG10" s="259"/>
    </row>
    <row r="11" spans="1:59" ht="12.75" customHeight="1" x14ac:dyDescent="0.2">
      <c r="A11" s="259"/>
      <c r="B11" s="91">
        <v>3</v>
      </c>
      <c r="C11" s="200">
        <f>'Day3'!E20</f>
        <v>-22</v>
      </c>
      <c r="D11" s="201">
        <f>'Day3'!G20</f>
        <v>-27.9</v>
      </c>
      <c r="E11" s="201">
        <f>'Day3'!H20</f>
        <v>-23.966666666666669</v>
      </c>
      <c r="F11" s="213">
        <f>'Day3'!J20</f>
        <v>0</v>
      </c>
      <c r="G11" s="213">
        <f>'Day3'!J21</f>
        <v>0</v>
      </c>
      <c r="H11" s="213">
        <f>'Day3'!J22</f>
        <v>0</v>
      </c>
      <c r="I11" s="213">
        <f>'Day3'!J23</f>
        <v>0</v>
      </c>
      <c r="J11" s="213">
        <f t="shared" ref="J11:J39" si="0">SUM(F11:I11)</f>
        <v>0</v>
      </c>
      <c r="K11" s="213">
        <f>'Day3'!K20</f>
        <v>0</v>
      </c>
      <c r="L11" s="213">
        <f>'Day3'!K21</f>
        <v>0</v>
      </c>
      <c r="M11" s="213">
        <f>'Day3'!K22</f>
        <v>0</v>
      </c>
      <c r="N11" s="213">
        <f>'Day3'!K23</f>
        <v>0</v>
      </c>
      <c r="O11" s="213">
        <f t="shared" ref="O11:O39" si="1">SUM(K11:N11)</f>
        <v>0</v>
      </c>
      <c r="P11" s="213">
        <f>'Day3'!L20</f>
        <v>0</v>
      </c>
      <c r="Q11" s="213">
        <f>'Day3'!L21</f>
        <v>0</v>
      </c>
      <c r="R11" s="213">
        <f>'Day3'!L22</f>
        <v>0</v>
      </c>
      <c r="S11" s="213">
        <f>'Day3'!L23</f>
        <v>0</v>
      </c>
      <c r="T11" s="213">
        <f t="shared" ref="T11:T39" si="2">SUM(P11:S11)</f>
        <v>0</v>
      </c>
      <c r="U11" s="202">
        <f>'Day3'!O20</f>
        <v>0</v>
      </c>
      <c r="V11" s="202">
        <f>'Day3'!P20</f>
        <v>0</v>
      </c>
      <c r="W11" s="202">
        <f>'Day3'!Q20</f>
        <v>0</v>
      </c>
      <c r="X11" s="202">
        <f t="shared" ref="X11:X39" si="3">SUM(U11:W11)</f>
        <v>0</v>
      </c>
      <c r="Y11" s="202">
        <f>'Day3'!R20</f>
        <v>0</v>
      </c>
      <c r="Z11" s="203">
        <f>'Day3'!D20</f>
        <v>8</v>
      </c>
      <c r="AA11" s="203">
        <f>'Day3'!C20</f>
        <v>98.194615110751627</v>
      </c>
      <c r="AB11" s="203">
        <f>'Day3'!T20</f>
        <v>20</v>
      </c>
      <c r="AC11" s="204">
        <f>'Day3'!S20</f>
        <v>40</v>
      </c>
      <c r="AD11" s="205">
        <f>'Day3'!W20</f>
        <v>32</v>
      </c>
      <c r="AE11" s="265"/>
      <c r="AF11" s="266"/>
      <c r="AG11" s="91">
        <v>3</v>
      </c>
      <c r="AH11" s="220">
        <f>'Day3'!Y21</f>
        <v>5.333333333333333</v>
      </c>
      <c r="AI11" s="203">
        <f>'Day3'!Z21</f>
        <v>41</v>
      </c>
      <c r="AJ11" s="213">
        <f>'Day3'!AB20</f>
        <v>0</v>
      </c>
      <c r="AK11" s="213">
        <f>'Day3'!AB21</f>
        <v>0</v>
      </c>
      <c r="AL11" s="213">
        <f>'Day3'!AB22</f>
        <v>0</v>
      </c>
      <c r="AM11" s="213">
        <f>'Day3'!AB23</f>
        <v>0</v>
      </c>
      <c r="AN11" s="213">
        <f t="shared" ref="AN11:AN39" si="4">SUM(AJ11:AM11)</f>
        <v>0</v>
      </c>
      <c r="AO11" s="213">
        <f>'Day3'!AC20</f>
        <v>0</v>
      </c>
      <c r="AP11" s="213">
        <f>'Day3'!AC21</f>
        <v>0</v>
      </c>
      <c r="AQ11" s="213">
        <f>'Day3'!AC22</f>
        <v>0</v>
      </c>
      <c r="AR11" s="213">
        <f>'Day3'!AC23</f>
        <v>0</v>
      </c>
      <c r="AS11" s="213">
        <f t="shared" ref="AS11:AS39" si="5">SUM(AO11:AR11)</f>
        <v>0</v>
      </c>
      <c r="AT11" s="213">
        <f>'Day3'!AD20</f>
        <v>0</v>
      </c>
      <c r="AU11" s="213">
        <f>'Day3'!AD21</f>
        <v>0</v>
      </c>
      <c r="AV11" s="213">
        <f>'Day3'!AD22</f>
        <v>0</v>
      </c>
      <c r="AW11" s="213">
        <f>'Day3'!AD23</f>
        <v>0</v>
      </c>
      <c r="AX11" s="213">
        <f t="shared" ref="AX11:AX39" si="6">SUM(AT11:AW11)</f>
        <v>0</v>
      </c>
      <c r="AY11" s="221">
        <f>'Day3'!S23</f>
        <v>29.3</v>
      </c>
      <c r="AZ11" s="221">
        <f>'Day3'!T23</f>
        <v>29.21</v>
      </c>
      <c r="BA11" s="221">
        <f>'Day3'!U23</f>
        <v>29.265000000000001</v>
      </c>
      <c r="BB11" s="203">
        <f>'Day3'!V24</f>
        <v>4</v>
      </c>
      <c r="BC11" s="221">
        <f>'Day3'!W24</f>
        <v>8.9999999999999858E-2</v>
      </c>
      <c r="BD11" s="222">
        <f>'Day3'!X24</f>
        <v>5.8999999999999986</v>
      </c>
      <c r="BE11" s="201">
        <f>IF('Day3'!M20="","",'Day3'!M20)</f>
        <v>-43</v>
      </c>
      <c r="BF11" s="223"/>
      <c r="BG11" s="259"/>
    </row>
    <row r="12" spans="1:59" ht="12.75" customHeight="1" x14ac:dyDescent="0.2">
      <c r="A12" s="259"/>
      <c r="B12" s="91">
        <v>4</v>
      </c>
      <c r="C12" s="200">
        <f>'Day4'!E20</f>
        <v>-22.4</v>
      </c>
      <c r="D12" s="201">
        <f>'Day4'!G20</f>
        <v>-33.700000000000003</v>
      </c>
      <c r="E12" s="201">
        <f>'Day4'!H20</f>
        <v>-26.166666666666668</v>
      </c>
      <c r="F12" s="213">
        <f>'Day4'!J20</f>
        <v>0</v>
      </c>
      <c r="G12" s="213">
        <f>'Day4'!J21</f>
        <v>0</v>
      </c>
      <c r="H12" s="213">
        <f>'Day4'!J22</f>
        <v>0</v>
      </c>
      <c r="I12" s="213">
        <f>'Day4'!J23</f>
        <v>0</v>
      </c>
      <c r="J12" s="213">
        <f t="shared" si="0"/>
        <v>0</v>
      </c>
      <c r="K12" s="213">
        <f>'Day4'!K20</f>
        <v>0</v>
      </c>
      <c r="L12" s="213">
        <f>'Day4'!K21</f>
        <v>0</v>
      </c>
      <c r="M12" s="213">
        <f>'Day4'!K22</f>
        <v>0</v>
      </c>
      <c r="N12" s="213">
        <f>'Day4'!K23</f>
        <v>0</v>
      </c>
      <c r="O12" s="213">
        <f t="shared" si="1"/>
        <v>0</v>
      </c>
      <c r="P12" s="213">
        <f>'Day4'!L20</f>
        <v>0</v>
      </c>
      <c r="Q12" s="213">
        <f>'Day4'!L21</f>
        <v>0</v>
      </c>
      <c r="R12" s="213">
        <f>'Day4'!L22</f>
        <v>0</v>
      </c>
      <c r="S12" s="213">
        <f>'Day4'!L23</f>
        <v>0</v>
      </c>
      <c r="T12" s="213">
        <f t="shared" si="2"/>
        <v>0</v>
      </c>
      <c r="U12" s="202">
        <f>'Day4'!O20</f>
        <v>0</v>
      </c>
      <c r="V12" s="202">
        <f>'Day4'!P20</f>
        <v>0</v>
      </c>
      <c r="W12" s="202">
        <f>'Day4'!Q20</f>
        <v>0</v>
      </c>
      <c r="X12" s="202">
        <f t="shared" si="3"/>
        <v>0</v>
      </c>
      <c r="Y12" s="202">
        <f>'Day4'!R20</f>
        <v>0</v>
      </c>
      <c r="Z12" s="203">
        <f>'Day4'!D20</f>
        <v>2.75</v>
      </c>
      <c r="AA12" s="203">
        <f>'Day4'!C20</f>
        <v>44.283932830337974</v>
      </c>
      <c r="AB12" s="203">
        <f>'Day4'!T20</f>
        <v>10</v>
      </c>
      <c r="AC12" s="204">
        <f>'Day4'!S20</f>
        <v>60</v>
      </c>
      <c r="AD12" s="205">
        <f>'Day4'!W20</f>
        <v>12</v>
      </c>
      <c r="AE12" s="265"/>
      <c r="AF12" s="266"/>
      <c r="AG12" s="91">
        <v>4</v>
      </c>
      <c r="AH12" s="220">
        <f>'Day4'!Y21</f>
        <v>0.25</v>
      </c>
      <c r="AI12" s="203" t="str">
        <f>'Day4'!Z21</f>
        <v/>
      </c>
      <c r="AJ12" s="213">
        <f>'Day4'!AB20</f>
        <v>0</v>
      </c>
      <c r="AK12" s="213">
        <f>'Day4'!AB21</f>
        <v>0</v>
      </c>
      <c r="AL12" s="213">
        <f>'Day4'!AB22</f>
        <v>0</v>
      </c>
      <c r="AM12" s="213">
        <f>'Day4'!AB23</f>
        <v>0</v>
      </c>
      <c r="AN12" s="213">
        <f t="shared" si="4"/>
        <v>0</v>
      </c>
      <c r="AO12" s="213">
        <f>'Day4'!AC20</f>
        <v>0</v>
      </c>
      <c r="AP12" s="213">
        <f>'Day4'!AC21</f>
        <v>0</v>
      </c>
      <c r="AQ12" s="213">
        <f>'Day4'!AC22</f>
        <v>0</v>
      </c>
      <c r="AR12" s="213">
        <f>'Day4'!AC23</f>
        <v>0</v>
      </c>
      <c r="AS12" s="213">
        <f t="shared" si="5"/>
        <v>0</v>
      </c>
      <c r="AT12" s="213">
        <f>'Day4'!AD20</f>
        <v>0</v>
      </c>
      <c r="AU12" s="213">
        <f>'Day4'!AD21</f>
        <v>0</v>
      </c>
      <c r="AV12" s="213">
        <f>'Day4'!AD22</f>
        <v>0</v>
      </c>
      <c r="AW12" s="213">
        <f>'Day4'!AD23</f>
        <v>0</v>
      </c>
      <c r="AX12" s="213">
        <f t="shared" si="6"/>
        <v>0</v>
      </c>
      <c r="AY12" s="221">
        <f>'Day4'!S23</f>
        <v>29.22</v>
      </c>
      <c r="AZ12" s="221">
        <f>'Day4'!T23</f>
        <v>29.18</v>
      </c>
      <c r="BA12" s="221">
        <f>'Day4'!U23</f>
        <v>29.195</v>
      </c>
      <c r="BB12" s="203">
        <f>'Day4'!V24</f>
        <v>4</v>
      </c>
      <c r="BC12" s="221">
        <f>'Day4'!W24</f>
        <v>3.9999999999999147E-2</v>
      </c>
      <c r="BD12" s="222">
        <f>'Day4'!X24</f>
        <v>11.300000000000004</v>
      </c>
      <c r="BE12" s="201">
        <f>IF('Day4'!M20="","",'Day4'!M20)</f>
        <v>-41</v>
      </c>
      <c r="BF12" s="223"/>
      <c r="BG12" s="259"/>
    </row>
    <row r="13" spans="1:59" ht="12.75" customHeight="1" x14ac:dyDescent="0.2">
      <c r="A13" s="259"/>
      <c r="B13" s="91">
        <v>5</v>
      </c>
      <c r="C13" s="200">
        <f>'Day5'!E20</f>
        <v>-25.4</v>
      </c>
      <c r="D13" s="201">
        <f>'Day5'!G20</f>
        <v>-30.9</v>
      </c>
      <c r="E13" s="201">
        <f>'Day5'!H20</f>
        <v>-27.233333333333331</v>
      </c>
      <c r="F13" s="213">
        <f>'Day5'!J20</f>
        <v>0</v>
      </c>
      <c r="G13" s="213">
        <f>'Day5'!J21</f>
        <v>0</v>
      </c>
      <c r="H13" s="213">
        <f>'Day5'!J22</f>
        <v>0</v>
      </c>
      <c r="I13" s="213">
        <f>'Day5'!J23</f>
        <v>0</v>
      </c>
      <c r="J13" s="213">
        <f t="shared" si="0"/>
        <v>0</v>
      </c>
      <c r="K13" s="213">
        <f>'Day5'!K20</f>
        <v>0</v>
      </c>
      <c r="L13" s="213">
        <f>'Day5'!K21</f>
        <v>0</v>
      </c>
      <c r="M13" s="213">
        <f>'Day5'!K22</f>
        <v>0</v>
      </c>
      <c r="N13" s="213">
        <f>'Day5'!K23</f>
        <v>0</v>
      </c>
      <c r="O13" s="213">
        <f t="shared" si="1"/>
        <v>0</v>
      </c>
      <c r="P13" s="213">
        <f>'Day5'!L20</f>
        <v>0</v>
      </c>
      <c r="Q13" s="213">
        <f>'Day5'!L21</f>
        <v>0</v>
      </c>
      <c r="R13" s="213">
        <f>'Day5'!L22</f>
        <v>0</v>
      </c>
      <c r="S13" s="213">
        <f>'Day5'!L23</f>
        <v>0</v>
      </c>
      <c r="T13" s="213">
        <f t="shared" si="2"/>
        <v>0</v>
      </c>
      <c r="U13" s="202">
        <f>'Day5'!O20</f>
        <v>0</v>
      </c>
      <c r="V13" s="202">
        <f>'Day5'!P20</f>
        <v>0</v>
      </c>
      <c r="W13" s="202">
        <f>'Day5'!Q20</f>
        <v>0</v>
      </c>
      <c r="X13" s="202">
        <f t="shared" si="3"/>
        <v>0</v>
      </c>
      <c r="Y13" s="202">
        <f>'Day5'!R20</f>
        <v>0</v>
      </c>
      <c r="Z13" s="203">
        <f>'Day5'!D20</f>
        <v>6.75</v>
      </c>
      <c r="AA13" s="203">
        <f>'Day5'!C20</f>
        <v>30.743639217420323</v>
      </c>
      <c r="AB13" s="203">
        <f>'Day5'!T20</f>
        <v>19</v>
      </c>
      <c r="AC13" s="204">
        <f>'Day5'!S20</f>
        <v>50</v>
      </c>
      <c r="AD13" s="205">
        <f>'Day5'!W20</f>
        <v>27</v>
      </c>
      <c r="AE13" s="265"/>
      <c r="AF13" s="266"/>
      <c r="AG13" s="91">
        <v>5</v>
      </c>
      <c r="AH13" s="220" t="str">
        <f>'Day5'!Y21</f>
        <v/>
      </c>
      <c r="AI13" s="203" t="str">
        <f>'Day5'!Z21</f>
        <v/>
      </c>
      <c r="AJ13" s="213">
        <f>'Day5'!AB20</f>
        <v>0</v>
      </c>
      <c r="AK13" s="213">
        <f>'Day5'!AB21</f>
        <v>0</v>
      </c>
      <c r="AL13" s="213">
        <f>'Day5'!AB22</f>
        <v>0</v>
      </c>
      <c r="AM13" s="213">
        <f>'Day5'!AB23</f>
        <v>0</v>
      </c>
      <c r="AN13" s="213">
        <f t="shared" si="4"/>
        <v>0</v>
      </c>
      <c r="AO13" s="213">
        <f>'Day5'!AC20</f>
        <v>0</v>
      </c>
      <c r="AP13" s="213">
        <f>'Day5'!AC21</f>
        <v>0</v>
      </c>
      <c r="AQ13" s="213">
        <f>'Day5'!AC22</f>
        <v>0</v>
      </c>
      <c r="AR13" s="213">
        <f>'Day5'!AC23</f>
        <v>0</v>
      </c>
      <c r="AS13" s="213">
        <f t="shared" si="5"/>
        <v>0</v>
      </c>
      <c r="AT13" s="213">
        <f>'Day5'!AD20</f>
        <v>0</v>
      </c>
      <c r="AU13" s="213">
        <f>'Day5'!AD21</f>
        <v>0</v>
      </c>
      <c r="AV13" s="213">
        <f>'Day5'!AD22</f>
        <v>0</v>
      </c>
      <c r="AW13" s="213">
        <f>'Day5'!AD23</f>
        <v>0</v>
      </c>
      <c r="AX13" s="213">
        <f t="shared" si="6"/>
        <v>0</v>
      </c>
      <c r="AY13" s="221">
        <f>'Day5'!S23</f>
        <v>29.34</v>
      </c>
      <c r="AZ13" s="221">
        <f>'Day5'!T23</f>
        <v>29.18</v>
      </c>
      <c r="BA13" s="221">
        <f>'Day5'!U23</f>
        <v>29.262499999999999</v>
      </c>
      <c r="BB13" s="203">
        <f>'Day5'!V24</f>
        <v>4</v>
      </c>
      <c r="BC13" s="221">
        <f>'Day5'!W24</f>
        <v>0.16000000000000014</v>
      </c>
      <c r="BD13" s="222">
        <f>'Day5'!X24</f>
        <v>5.5</v>
      </c>
      <c r="BE13" s="201">
        <f>IF('Day5'!M20="","",'Day5'!M20)</f>
        <v>-46</v>
      </c>
      <c r="BF13" s="223"/>
      <c r="BG13" s="259"/>
    </row>
    <row r="14" spans="1:59" ht="12.75" customHeight="1" x14ac:dyDescent="0.2">
      <c r="A14" s="259"/>
      <c r="B14" s="91">
        <v>6</v>
      </c>
      <c r="C14" s="200">
        <f>'Day6'!E20</f>
        <v>-26.3</v>
      </c>
      <c r="D14" s="201">
        <f>'Day6'!G20</f>
        <v>-31.4</v>
      </c>
      <c r="E14" s="201">
        <f>'Day6'!H20</f>
        <v>-28</v>
      </c>
      <c r="F14" s="213">
        <f>'Day6'!J20</f>
        <v>0</v>
      </c>
      <c r="G14" s="213">
        <f>'Day6'!J21</f>
        <v>0</v>
      </c>
      <c r="H14" s="213">
        <f>'Day6'!J22</f>
        <v>0</v>
      </c>
      <c r="I14" s="213">
        <f>'Day6'!J23</f>
        <v>0</v>
      </c>
      <c r="J14" s="213">
        <f t="shared" si="0"/>
        <v>0</v>
      </c>
      <c r="K14" s="213">
        <f>'Day6'!K20</f>
        <v>0</v>
      </c>
      <c r="L14" s="213">
        <f>'Day6'!K21</f>
        <v>0</v>
      </c>
      <c r="M14" s="213">
        <f>'Day6'!K22</f>
        <v>0</v>
      </c>
      <c r="N14" s="213">
        <f>'Day6'!K23</f>
        <v>0</v>
      </c>
      <c r="O14" s="213">
        <f t="shared" si="1"/>
        <v>0</v>
      </c>
      <c r="P14" s="213">
        <f>'Day6'!L20</f>
        <v>0</v>
      </c>
      <c r="Q14" s="213">
        <f>'Day6'!L21</f>
        <v>0</v>
      </c>
      <c r="R14" s="213">
        <f>'Day6'!L22</f>
        <v>0</v>
      </c>
      <c r="S14" s="213">
        <f>'Day6'!L23</f>
        <v>0</v>
      </c>
      <c r="T14" s="213">
        <f t="shared" si="2"/>
        <v>0</v>
      </c>
      <c r="U14" s="202">
        <f>'Day6'!O20</f>
        <v>9</v>
      </c>
      <c r="V14" s="202">
        <f>'Day6'!P20</f>
        <v>0</v>
      </c>
      <c r="W14" s="202">
        <f>'Day6'!Q20</f>
        <v>0</v>
      </c>
      <c r="X14" s="202">
        <f t="shared" si="3"/>
        <v>9</v>
      </c>
      <c r="Y14" s="202">
        <f>'Day6'!R20</f>
        <v>0</v>
      </c>
      <c r="Z14" s="203">
        <f>'Day6'!D20</f>
        <v>0</v>
      </c>
      <c r="AA14" s="203" t="e">
        <f>'Day6'!C20</f>
        <v>#DIV/0!</v>
      </c>
      <c r="AB14" s="203">
        <f>'Day6'!T20</f>
        <v>8</v>
      </c>
      <c r="AC14" s="204">
        <f>'Day6'!S20</f>
        <v>20</v>
      </c>
      <c r="AD14" s="205">
        <f>'Day6'!W20</f>
        <v>10</v>
      </c>
      <c r="AE14" s="265"/>
      <c r="AF14" s="266"/>
      <c r="AG14" s="91">
        <v>6</v>
      </c>
      <c r="AH14" s="220">
        <f>'Day6'!Y21</f>
        <v>8</v>
      </c>
      <c r="AI14" s="203">
        <f>'Day6'!Z21</f>
        <v>4</v>
      </c>
      <c r="AJ14" s="213">
        <f>'Day6'!AB20</f>
        <v>0</v>
      </c>
      <c r="AK14" s="213">
        <f>'Day6'!AB21</f>
        <v>0</v>
      </c>
      <c r="AL14" s="213">
        <f>'Day6'!AB22</f>
        <v>0</v>
      </c>
      <c r="AM14" s="213">
        <f>'Day6'!AB23</f>
        <v>0</v>
      </c>
      <c r="AN14" s="213">
        <f t="shared" si="4"/>
        <v>0</v>
      </c>
      <c r="AO14" s="213">
        <f>'Day6'!AC20</f>
        <v>0</v>
      </c>
      <c r="AP14" s="213">
        <f>'Day6'!AC21</f>
        <v>0</v>
      </c>
      <c r="AQ14" s="213">
        <f>'Day6'!AC22</f>
        <v>0</v>
      </c>
      <c r="AR14" s="213">
        <f>'Day6'!AC23</f>
        <v>0</v>
      </c>
      <c r="AS14" s="213">
        <f t="shared" si="5"/>
        <v>0</v>
      </c>
      <c r="AT14" s="213">
        <f>'Day6'!AD20</f>
        <v>6</v>
      </c>
      <c r="AU14" s="213">
        <f>'Day6'!AD21</f>
        <v>6</v>
      </c>
      <c r="AV14" s="213">
        <f>'Day6'!AD22</f>
        <v>6</v>
      </c>
      <c r="AW14" s="213">
        <f>'Day6'!AD23</f>
        <v>6</v>
      </c>
      <c r="AX14" s="213">
        <f t="shared" si="6"/>
        <v>24</v>
      </c>
      <c r="AY14" s="221">
        <f>'Day6'!S23</f>
        <v>29.29</v>
      </c>
      <c r="AZ14" s="221">
        <f>'Day6'!T23</f>
        <v>28.92</v>
      </c>
      <c r="BA14" s="221">
        <f>'Day6'!U23</f>
        <v>29.0975</v>
      </c>
      <c r="BB14" s="203">
        <f>'Day6'!V24</f>
        <v>4</v>
      </c>
      <c r="BC14" s="221">
        <f>'Day6'!W24</f>
        <v>0.36999999999999744</v>
      </c>
      <c r="BD14" s="222">
        <f>'Day6'!X24</f>
        <v>5.0999999999999979</v>
      </c>
      <c r="BE14" s="201">
        <f>IF('Day6'!M20="","",'Day6'!M20)</f>
        <v>-39</v>
      </c>
      <c r="BF14" s="223"/>
      <c r="BG14" s="259"/>
    </row>
    <row r="15" spans="1:59" ht="12.75" customHeight="1" x14ac:dyDescent="0.2">
      <c r="A15" s="259"/>
      <c r="B15" s="91">
        <v>7</v>
      </c>
      <c r="C15" s="200">
        <f>'Day7'!E20</f>
        <v>-29.8</v>
      </c>
      <c r="D15" s="201">
        <f>'Day7'!G20</f>
        <v>-35.200000000000003</v>
      </c>
      <c r="E15" s="201">
        <f>'Day7'!H20</f>
        <v>-31.600000000000005</v>
      </c>
      <c r="F15" s="213">
        <f>'Day7'!J20</f>
        <v>1</v>
      </c>
      <c r="G15" s="213">
        <f>'Day7'!J21</f>
        <v>3</v>
      </c>
      <c r="H15" s="213">
        <f>'Day7'!J22</f>
        <v>0</v>
      </c>
      <c r="I15" s="213">
        <f>'Day7'!J23</f>
        <v>0</v>
      </c>
      <c r="J15" s="213">
        <f t="shared" si="0"/>
        <v>4</v>
      </c>
      <c r="K15" s="213">
        <f>'Day7'!K20</f>
        <v>1</v>
      </c>
      <c r="L15" s="213">
        <f>'Day7'!K21</f>
        <v>3</v>
      </c>
      <c r="M15" s="213">
        <f>'Day7'!K22</f>
        <v>0</v>
      </c>
      <c r="N15" s="213">
        <f>'Day7'!K23</f>
        <v>0</v>
      </c>
      <c r="O15" s="213">
        <f t="shared" si="1"/>
        <v>4</v>
      </c>
      <c r="P15" s="213">
        <f>'Day7'!L20</f>
        <v>1</v>
      </c>
      <c r="Q15" s="213">
        <f>'Day7'!L21</f>
        <v>3</v>
      </c>
      <c r="R15" s="213">
        <f>'Day7'!L22</f>
        <v>0</v>
      </c>
      <c r="S15" s="213">
        <f>'Day7'!L23</f>
        <v>0</v>
      </c>
      <c r="T15" s="213">
        <f t="shared" si="2"/>
        <v>4</v>
      </c>
      <c r="U15" s="202">
        <f>'Day7'!O20</f>
        <v>2</v>
      </c>
      <c r="V15" s="202">
        <f>'Day7'!P20</f>
        <v>0</v>
      </c>
      <c r="W15" s="202">
        <f>'Day7'!Q20</f>
        <v>5</v>
      </c>
      <c r="X15" s="202">
        <f t="shared" si="3"/>
        <v>7</v>
      </c>
      <c r="Y15" s="202">
        <f>'Day7'!R20</f>
        <v>0</v>
      </c>
      <c r="Z15" s="203">
        <f>'Day7'!D20</f>
        <v>9.25</v>
      </c>
      <c r="AA15" s="203">
        <f>'Day7'!C20</f>
        <v>63.260291542279731</v>
      </c>
      <c r="AB15" s="203">
        <f>'Day7'!T20</f>
        <v>22</v>
      </c>
      <c r="AC15" s="204">
        <f>'Day7'!S20</f>
        <v>40</v>
      </c>
      <c r="AD15" s="205">
        <f>'Day7'!W20</f>
        <v>28</v>
      </c>
      <c r="AE15" s="265"/>
      <c r="AF15" s="266"/>
      <c r="AG15" s="91">
        <v>7</v>
      </c>
      <c r="AH15" s="220">
        <f>'Day7'!Y21</f>
        <v>5.333333333333333</v>
      </c>
      <c r="AI15" s="203">
        <f>'Day7'!Z21</f>
        <v>6</v>
      </c>
      <c r="AJ15" s="213">
        <f>'Day7'!AB20</f>
        <v>0</v>
      </c>
      <c r="AK15" s="213">
        <f>'Day7'!AB21</f>
        <v>3</v>
      </c>
      <c r="AL15" s="213">
        <f>'Day7'!AB22</f>
        <v>0</v>
      </c>
      <c r="AM15" s="213">
        <f>'Day7'!AB23</f>
        <v>0</v>
      </c>
      <c r="AN15" s="213">
        <f t="shared" si="4"/>
        <v>3</v>
      </c>
      <c r="AO15" s="213">
        <f>'Day7'!AC20</f>
        <v>0</v>
      </c>
      <c r="AP15" s="213">
        <f>'Day7'!AC21</f>
        <v>3</v>
      </c>
      <c r="AQ15" s="213">
        <f>'Day7'!AC22</f>
        <v>0</v>
      </c>
      <c r="AR15" s="213">
        <f>'Day7'!AC23</f>
        <v>0</v>
      </c>
      <c r="AS15" s="213">
        <f t="shared" si="5"/>
        <v>3</v>
      </c>
      <c r="AT15" s="213">
        <f>'Day7'!AD20</f>
        <v>0</v>
      </c>
      <c r="AU15" s="213">
        <f>'Day7'!AD21</f>
        <v>5</v>
      </c>
      <c r="AV15" s="213">
        <f>'Day7'!AD22</f>
        <v>0</v>
      </c>
      <c r="AW15" s="213">
        <f>'Day7'!AD23</f>
        <v>0</v>
      </c>
      <c r="AX15" s="213">
        <f t="shared" si="6"/>
        <v>5</v>
      </c>
      <c r="AY15" s="221">
        <f>'Day7'!S23</f>
        <v>29.05</v>
      </c>
      <c r="AZ15" s="221">
        <f>'Day7'!T23</f>
        <v>28.93</v>
      </c>
      <c r="BA15" s="221">
        <f>'Day7'!U23</f>
        <v>28.9925</v>
      </c>
      <c r="BB15" s="203">
        <f>'Day7'!V24</f>
        <v>4</v>
      </c>
      <c r="BC15" s="221">
        <f>'Day7'!W24</f>
        <v>0.12000000000000099</v>
      </c>
      <c r="BD15" s="222">
        <f>'Day7'!X24</f>
        <v>5.4000000000000021</v>
      </c>
      <c r="BE15" s="201">
        <f>IF('Day7'!M20="","",'Day7'!M20)</f>
        <v>-50</v>
      </c>
      <c r="BF15" s="223"/>
      <c r="BG15" s="259"/>
    </row>
    <row r="16" spans="1:59" ht="12.75" customHeight="1" x14ac:dyDescent="0.2">
      <c r="A16" s="259"/>
      <c r="B16" s="91">
        <v>8</v>
      </c>
      <c r="C16" s="200">
        <f>'Day8'!E20</f>
        <v>-18.600000000000001</v>
      </c>
      <c r="D16" s="201">
        <f>'Day8'!G20</f>
        <v>-32</v>
      </c>
      <c r="E16" s="201">
        <f>'Day8'!H20</f>
        <v>-23.066666666666666</v>
      </c>
      <c r="F16" s="213">
        <f>'Day8'!J20</f>
        <v>0</v>
      </c>
      <c r="G16" s="213">
        <f>'Day8'!J21</f>
        <v>0</v>
      </c>
      <c r="H16" s="213">
        <f>'Day8'!J22</f>
        <v>0</v>
      </c>
      <c r="I16" s="213">
        <f>'Day8'!J23</f>
        <v>0</v>
      </c>
      <c r="J16" s="213">
        <f t="shared" si="0"/>
        <v>0</v>
      </c>
      <c r="K16" s="213">
        <f>'Day8'!K20</f>
        <v>0</v>
      </c>
      <c r="L16" s="213">
        <f>'Day8'!K21</f>
        <v>0</v>
      </c>
      <c r="M16" s="213">
        <f>'Day8'!K22</f>
        <v>0</v>
      </c>
      <c r="N16" s="213">
        <f>'Day8'!K23</f>
        <v>0</v>
      </c>
      <c r="O16" s="213">
        <f t="shared" si="1"/>
        <v>0</v>
      </c>
      <c r="P16" s="213">
        <f>'Day8'!L20</f>
        <v>0</v>
      </c>
      <c r="Q16" s="213">
        <f>'Day8'!L21</f>
        <v>0</v>
      </c>
      <c r="R16" s="213">
        <f>'Day8'!L22</f>
        <v>0</v>
      </c>
      <c r="S16" s="213">
        <f>'Day8'!L23</f>
        <v>0</v>
      </c>
      <c r="T16" s="213">
        <f t="shared" si="2"/>
        <v>0</v>
      </c>
      <c r="U16" s="202">
        <f>'Day8'!O20</f>
        <v>10.5</v>
      </c>
      <c r="V16" s="202">
        <f>'Day8'!P20</f>
        <v>0</v>
      </c>
      <c r="W16" s="202">
        <f>'Day8'!Q20</f>
        <v>14.5</v>
      </c>
      <c r="X16" s="202">
        <f t="shared" si="3"/>
        <v>25</v>
      </c>
      <c r="Y16" s="202">
        <f>'Day8'!R20</f>
        <v>0</v>
      </c>
      <c r="Z16" s="203">
        <f>'Day8'!D20</f>
        <v>19.25</v>
      </c>
      <c r="AA16" s="203">
        <f>'Day8'!C20</f>
        <v>113.50662944030803</v>
      </c>
      <c r="AB16" s="203">
        <f>'Day8'!T20</f>
        <v>44</v>
      </c>
      <c r="AC16" s="204">
        <f>'Day8'!S20</f>
        <v>130</v>
      </c>
      <c r="AD16" s="205">
        <f>'Day8'!W20</f>
        <v>53</v>
      </c>
      <c r="AE16" s="265"/>
      <c r="AF16" s="266"/>
      <c r="AG16" s="91">
        <v>8</v>
      </c>
      <c r="AH16" s="220">
        <f>'Day8'!Y21</f>
        <v>8</v>
      </c>
      <c r="AI16" s="203">
        <f>'Day8'!Z21</f>
        <v>0</v>
      </c>
      <c r="AJ16" s="213">
        <f>'Day8'!AB20</f>
        <v>0</v>
      </c>
      <c r="AK16" s="213">
        <f>'Day8'!AB21</f>
        <v>0</v>
      </c>
      <c r="AL16" s="213">
        <f>'Day8'!AB22</f>
        <v>4.5</v>
      </c>
      <c r="AM16" s="213">
        <f>'Day8'!AB23</f>
        <v>5</v>
      </c>
      <c r="AN16" s="213">
        <f t="shared" si="4"/>
        <v>9.5</v>
      </c>
      <c r="AO16" s="213">
        <f>'Day8'!AC20</f>
        <v>0</v>
      </c>
      <c r="AP16" s="213">
        <f>'Day8'!AC21</f>
        <v>0</v>
      </c>
      <c r="AQ16" s="213">
        <f>'Day8'!AC22</f>
        <v>1.5</v>
      </c>
      <c r="AR16" s="213">
        <f>'Day8'!AC23</f>
        <v>1</v>
      </c>
      <c r="AS16" s="213">
        <f t="shared" si="5"/>
        <v>2.5</v>
      </c>
      <c r="AT16" s="213">
        <f>'Day8'!AD20</f>
        <v>6</v>
      </c>
      <c r="AU16" s="213">
        <f>'Day8'!AD21</f>
        <v>6</v>
      </c>
      <c r="AV16" s="213">
        <f>'Day8'!AD22</f>
        <v>0</v>
      </c>
      <c r="AW16" s="213">
        <f>'Day8'!AD23</f>
        <v>0</v>
      </c>
      <c r="AX16" s="213">
        <f t="shared" si="6"/>
        <v>12</v>
      </c>
      <c r="AY16" s="221">
        <f>'Day8'!S23</f>
        <v>29.24</v>
      </c>
      <c r="AZ16" s="221">
        <f>'Day8'!T23</f>
        <v>29.12</v>
      </c>
      <c r="BA16" s="221">
        <f>'Day8'!U23</f>
        <v>29.185000000000002</v>
      </c>
      <c r="BB16" s="203">
        <f>'Day8'!V24</f>
        <v>4</v>
      </c>
      <c r="BC16" s="221">
        <f>'Day8'!W24</f>
        <v>0.11999999999999744</v>
      </c>
      <c r="BD16" s="222">
        <f>'Day8'!X24</f>
        <v>13.399999999999999</v>
      </c>
      <c r="BE16" s="201">
        <f>IF('Day8'!M20="","",'Day8'!M20)</f>
        <v>-47</v>
      </c>
      <c r="BF16" s="223"/>
      <c r="BG16" s="259"/>
    </row>
    <row r="17" spans="1:59" ht="12.75" customHeight="1" x14ac:dyDescent="0.2">
      <c r="A17" s="259"/>
      <c r="B17" s="91">
        <v>9</v>
      </c>
      <c r="C17" s="200">
        <f>'Day9'!E20</f>
        <v>-12.6</v>
      </c>
      <c r="D17" s="201">
        <f>'Day9'!G20</f>
        <v>-18.600000000000001</v>
      </c>
      <c r="E17" s="201">
        <f>'Day9'!H20</f>
        <v>-14.6</v>
      </c>
      <c r="F17" s="213">
        <f>'Day9'!J20</f>
        <v>6</v>
      </c>
      <c r="G17" s="213">
        <f>'Day9'!J21</f>
        <v>6</v>
      </c>
      <c r="H17" s="213">
        <f>'Day9'!J22</f>
        <v>3</v>
      </c>
      <c r="I17" s="213">
        <f>'Day9'!J23</f>
        <v>1</v>
      </c>
      <c r="J17" s="213">
        <f t="shared" si="0"/>
        <v>16</v>
      </c>
      <c r="K17" s="213">
        <f>'Day9'!K20</f>
        <v>6</v>
      </c>
      <c r="L17" s="213">
        <f>'Day9'!K21</f>
        <v>6</v>
      </c>
      <c r="M17" s="213">
        <f>'Day9'!K22</f>
        <v>3</v>
      </c>
      <c r="N17" s="213">
        <f>'Day9'!K23</f>
        <v>2</v>
      </c>
      <c r="O17" s="213">
        <f t="shared" si="1"/>
        <v>17</v>
      </c>
      <c r="P17" s="213">
        <f>'Day9'!L20</f>
        <v>6</v>
      </c>
      <c r="Q17" s="213">
        <f>'Day9'!L21</f>
        <v>6</v>
      </c>
      <c r="R17" s="213">
        <f>'Day9'!L22</f>
        <v>6</v>
      </c>
      <c r="S17" s="213">
        <f>'Day9'!L23</f>
        <v>3</v>
      </c>
      <c r="T17" s="213">
        <f t="shared" si="2"/>
        <v>21</v>
      </c>
      <c r="U17" s="202">
        <f>'Day9'!O20</f>
        <v>0</v>
      </c>
      <c r="V17" s="202">
        <f>'Day9'!P20</f>
        <v>0</v>
      </c>
      <c r="W17" s="202">
        <f>'Day9'!Q20</f>
        <v>24</v>
      </c>
      <c r="X17" s="202">
        <f t="shared" si="3"/>
        <v>24</v>
      </c>
      <c r="Y17" s="202">
        <f>'Day9'!R20</f>
        <v>0</v>
      </c>
      <c r="Z17" s="203">
        <f>'Day9'!D20</f>
        <v>29.5</v>
      </c>
      <c r="AA17" s="203">
        <f>'Day9'!C20</f>
        <v>157.51911473527068</v>
      </c>
      <c r="AB17" s="203">
        <f>'Day9'!T20</f>
        <v>54</v>
      </c>
      <c r="AC17" s="204">
        <f>'Day9'!S20</f>
        <v>170</v>
      </c>
      <c r="AD17" s="205">
        <f>'Day9'!W20</f>
        <v>62</v>
      </c>
      <c r="AE17" s="265"/>
      <c r="AF17" s="266"/>
      <c r="AG17" s="91">
        <v>9</v>
      </c>
      <c r="AH17" s="220">
        <f>'Day9'!Y21</f>
        <v>8</v>
      </c>
      <c r="AI17" s="203">
        <f>'Day9'!Z21</f>
        <v>0</v>
      </c>
      <c r="AJ17" s="213">
        <f>'Day9'!AB20</f>
        <v>5</v>
      </c>
      <c r="AK17" s="213">
        <f>'Day9'!AB21</f>
        <v>3</v>
      </c>
      <c r="AL17" s="213">
        <f>'Day9'!AB22</f>
        <v>3</v>
      </c>
      <c r="AM17" s="213">
        <f>'Day9'!AB23</f>
        <v>0</v>
      </c>
      <c r="AN17" s="213">
        <f t="shared" si="4"/>
        <v>11</v>
      </c>
      <c r="AO17" s="213">
        <f>'Day9'!AC20</f>
        <v>1</v>
      </c>
      <c r="AP17" s="213">
        <f>'Day9'!AC21</f>
        <v>3</v>
      </c>
      <c r="AQ17" s="213">
        <f>'Day9'!AC22</f>
        <v>3</v>
      </c>
      <c r="AR17" s="213">
        <f>'Day9'!AC23</f>
        <v>0</v>
      </c>
      <c r="AS17" s="213">
        <f t="shared" si="5"/>
        <v>7</v>
      </c>
      <c r="AT17" s="213">
        <f>'Day9'!AD20</f>
        <v>0</v>
      </c>
      <c r="AU17" s="213">
        <f>'Day9'!AD21</f>
        <v>0</v>
      </c>
      <c r="AV17" s="213">
        <f>'Day9'!AD22</f>
        <v>0</v>
      </c>
      <c r="AW17" s="213">
        <f>'Day9'!AD23</f>
        <v>0</v>
      </c>
      <c r="AX17" s="213">
        <f t="shared" si="6"/>
        <v>0</v>
      </c>
      <c r="AY17" s="221">
        <f>'Day9'!S23</f>
        <v>29.41</v>
      </c>
      <c r="AZ17" s="221">
        <f>'Day9'!T23</f>
        <v>29.04</v>
      </c>
      <c r="BA17" s="221">
        <f>'Day9'!U23</f>
        <v>29.1875</v>
      </c>
      <c r="BB17" s="203">
        <f>'Day9'!V24</f>
        <v>4</v>
      </c>
      <c r="BC17" s="221">
        <f>'Day9'!W24</f>
        <v>0.37000000000000099</v>
      </c>
      <c r="BD17" s="222">
        <f>'Day9'!X24</f>
        <v>6.0000000000000018</v>
      </c>
      <c r="BE17" s="201">
        <f>IF('Day9'!M20="","",'Day9'!M20)</f>
        <v>-36</v>
      </c>
      <c r="BF17" s="223"/>
      <c r="BG17" s="259"/>
    </row>
    <row r="18" spans="1:59" ht="12.75" customHeight="1" x14ac:dyDescent="0.2">
      <c r="A18" s="259"/>
      <c r="B18" s="91">
        <v>10</v>
      </c>
      <c r="C18" s="200">
        <f>'Day10'!E20</f>
        <v>-11.2</v>
      </c>
      <c r="D18" s="201">
        <f>'Day10'!G20</f>
        <v>-15.1</v>
      </c>
      <c r="E18" s="201">
        <f>'Day10'!H20</f>
        <v>-12.5</v>
      </c>
      <c r="F18" s="213">
        <f>'Day10'!J20</f>
        <v>0</v>
      </c>
      <c r="G18" s="213">
        <f>'Day10'!J21</f>
        <v>0</v>
      </c>
      <c r="H18" s="213">
        <f>'Day10'!J22</f>
        <v>0</v>
      </c>
      <c r="I18" s="213">
        <f>'Day10'!J23</f>
        <v>0</v>
      </c>
      <c r="J18" s="213">
        <f t="shared" si="0"/>
        <v>0</v>
      </c>
      <c r="K18" s="213">
        <f>'Day10'!K20</f>
        <v>0</v>
      </c>
      <c r="L18" s="213">
        <f>'Day10'!K21</f>
        <v>0</v>
      </c>
      <c r="M18" s="213">
        <f>'Day10'!K22</f>
        <v>0</v>
      </c>
      <c r="N18" s="213">
        <f>'Day10'!K23</f>
        <v>0</v>
      </c>
      <c r="O18" s="213">
        <f t="shared" si="1"/>
        <v>0</v>
      </c>
      <c r="P18" s="213">
        <f>'Day10'!L20</f>
        <v>0</v>
      </c>
      <c r="Q18" s="213">
        <f>'Day10'!L21</f>
        <v>0</v>
      </c>
      <c r="R18" s="213">
        <f>'Day10'!L22</f>
        <v>0</v>
      </c>
      <c r="S18" s="213">
        <f>'Day10'!L23</f>
        <v>0</v>
      </c>
      <c r="T18" s="213">
        <f t="shared" si="2"/>
        <v>0</v>
      </c>
      <c r="U18" s="202">
        <f>'Day10'!O20</f>
        <v>0</v>
      </c>
      <c r="V18" s="202">
        <f>'Day10'!P20</f>
        <v>0</v>
      </c>
      <c r="W18" s="202">
        <f>'Day10'!Q20</f>
        <v>2</v>
      </c>
      <c r="X18" s="202">
        <f t="shared" si="3"/>
        <v>2</v>
      </c>
      <c r="Y18" s="202">
        <f>'Day10'!R20</f>
        <v>0</v>
      </c>
      <c r="Z18" s="203">
        <f>'Day10'!D20</f>
        <v>15.75</v>
      </c>
      <c r="AA18" s="203" t="e">
        <f>'Day10'!C20</f>
        <v>#VALUE!</v>
      </c>
      <c r="AB18" s="203">
        <f>'Day10'!T20</f>
        <v>32</v>
      </c>
      <c r="AC18" s="204">
        <f>'Day10'!S20</f>
        <v>160</v>
      </c>
      <c r="AD18" s="205">
        <f>'Day10'!W20</f>
        <v>44</v>
      </c>
      <c r="AE18" s="265"/>
      <c r="AF18" s="266"/>
      <c r="AG18" s="91">
        <v>10</v>
      </c>
      <c r="AH18" s="220" t="str">
        <f>'Day10'!Y21</f>
        <v/>
      </c>
      <c r="AI18" s="203" t="str">
        <f>'Day10'!Z21</f>
        <v/>
      </c>
      <c r="AJ18" s="213">
        <f>'Day10'!AB20</f>
        <v>0</v>
      </c>
      <c r="AK18" s="213">
        <f>'Day10'!AB21</f>
        <v>0</v>
      </c>
      <c r="AL18" s="213">
        <f>'Day10'!AB22</f>
        <v>0</v>
      </c>
      <c r="AM18" s="213">
        <f>'Day10'!AB23</f>
        <v>0</v>
      </c>
      <c r="AN18" s="213">
        <f t="shared" si="4"/>
        <v>0</v>
      </c>
      <c r="AO18" s="213">
        <f>'Day10'!AC20</f>
        <v>0</v>
      </c>
      <c r="AP18" s="213">
        <f>'Day10'!AC21</f>
        <v>0</v>
      </c>
      <c r="AQ18" s="213">
        <f>'Day10'!AC22</f>
        <v>0</v>
      </c>
      <c r="AR18" s="213">
        <f>'Day10'!AC23</f>
        <v>0</v>
      </c>
      <c r="AS18" s="213">
        <f t="shared" si="5"/>
        <v>0</v>
      </c>
      <c r="AT18" s="213">
        <f>'Day10'!AD20</f>
        <v>0</v>
      </c>
      <c r="AU18" s="213">
        <f>'Day10'!AD21</f>
        <v>0</v>
      </c>
      <c r="AV18" s="213">
        <f>'Day10'!AD22</f>
        <v>0</v>
      </c>
      <c r="AW18" s="213">
        <f>'Day10'!AD23</f>
        <v>0</v>
      </c>
      <c r="AX18" s="213">
        <f t="shared" si="6"/>
        <v>0</v>
      </c>
      <c r="AY18" s="221">
        <f>'Day10'!S23</f>
        <v>29.67</v>
      </c>
      <c r="AZ18" s="221">
        <f>'Day10'!T23</f>
        <v>29.53</v>
      </c>
      <c r="BA18" s="221">
        <f>'Day10'!U23</f>
        <v>29.622499999999999</v>
      </c>
      <c r="BB18" s="203">
        <f>'Day10'!V24</f>
        <v>4</v>
      </c>
      <c r="BC18" s="221">
        <f>'Day10'!W24</f>
        <v>0.14000000000000057</v>
      </c>
      <c r="BD18" s="222">
        <f>'Day10'!X24</f>
        <v>3.9000000000000004</v>
      </c>
      <c r="BE18" s="201">
        <f>IF('Day10'!M20="","",'Day10'!M20)</f>
        <v>-27.32</v>
      </c>
      <c r="BF18" s="223"/>
      <c r="BG18" s="259"/>
    </row>
    <row r="19" spans="1:59" ht="12.75" customHeight="1" x14ac:dyDescent="0.2">
      <c r="A19" s="259"/>
      <c r="B19" s="91">
        <v>11</v>
      </c>
      <c r="C19" s="200">
        <f>'Day11'!E20</f>
        <v>-12.9</v>
      </c>
      <c r="D19" s="201">
        <f>'Day11'!G20</f>
        <v>-23.2</v>
      </c>
      <c r="E19" s="201">
        <f>'Day11'!H20</f>
        <v>-16.333333333333332</v>
      </c>
      <c r="F19" s="213">
        <f>'Day11'!J20</f>
        <v>0</v>
      </c>
      <c r="G19" s="213">
        <f>'Day11'!J21</f>
        <v>0</v>
      </c>
      <c r="H19" s="213">
        <f>'Day11'!J22</f>
        <v>0</v>
      </c>
      <c r="I19" s="213">
        <f>'Day11'!J23</f>
        <v>1</v>
      </c>
      <c r="J19" s="213">
        <f t="shared" si="0"/>
        <v>1</v>
      </c>
      <c r="K19" s="213">
        <f>'Day11'!K20</f>
        <v>0</v>
      </c>
      <c r="L19" s="213">
        <f>'Day11'!K21</f>
        <v>0</v>
      </c>
      <c r="M19" s="213">
        <f>'Day11'!K22</f>
        <v>0</v>
      </c>
      <c r="N19" s="213">
        <f>'Day11'!K23</f>
        <v>1</v>
      </c>
      <c r="O19" s="213">
        <f t="shared" si="1"/>
        <v>1</v>
      </c>
      <c r="P19" s="213">
        <f>'Day11'!L20</f>
        <v>0</v>
      </c>
      <c r="Q19" s="213">
        <f>'Day11'!L21</f>
        <v>0</v>
      </c>
      <c r="R19" s="213">
        <f>'Day11'!L22</f>
        <v>0</v>
      </c>
      <c r="S19" s="213">
        <f>'Day11'!L23</f>
        <v>0</v>
      </c>
      <c r="T19" s="213">
        <f t="shared" si="2"/>
        <v>0</v>
      </c>
      <c r="U19" s="202">
        <f>'Day11'!O20</f>
        <v>1</v>
      </c>
      <c r="V19" s="202">
        <f>'Day11'!P20</f>
        <v>0</v>
      </c>
      <c r="W19" s="202">
        <f>'Day11'!Q20</f>
        <v>2</v>
      </c>
      <c r="X19" s="202">
        <f t="shared" si="3"/>
        <v>3</v>
      </c>
      <c r="Y19" s="202">
        <f>'Day11'!R20</f>
        <v>0</v>
      </c>
      <c r="Z19" s="203">
        <f>'Day11'!D20</f>
        <v>5.75</v>
      </c>
      <c r="AA19" s="203">
        <f>'Day11'!C20</f>
        <v>10.000000000000002</v>
      </c>
      <c r="AB19" s="203">
        <f>'Day11'!T20</f>
        <v>19</v>
      </c>
      <c r="AC19" s="204">
        <f>'Day11'!S20</f>
        <v>20</v>
      </c>
      <c r="AD19" s="205">
        <f>'Day11'!W20</f>
        <v>25</v>
      </c>
      <c r="AE19" s="265"/>
      <c r="AF19" s="266"/>
      <c r="AG19" s="91">
        <v>11</v>
      </c>
      <c r="AH19" s="220">
        <f>'Day11'!Y21</f>
        <v>5.25</v>
      </c>
      <c r="AI19" s="203">
        <f>'Day11'!Z21</f>
        <v>32</v>
      </c>
      <c r="AJ19" s="213">
        <f>'Day11'!AB20</f>
        <v>0</v>
      </c>
      <c r="AK19" s="213">
        <f>'Day11'!AB21</f>
        <v>0</v>
      </c>
      <c r="AL19" s="213">
        <f>'Day11'!AB22</f>
        <v>0</v>
      </c>
      <c r="AM19" s="213">
        <f>'Day11'!AB23</f>
        <v>0</v>
      </c>
      <c r="AN19" s="213">
        <f t="shared" si="4"/>
        <v>0</v>
      </c>
      <c r="AO19" s="213">
        <f>'Day11'!AC20</f>
        <v>0</v>
      </c>
      <c r="AP19" s="213">
        <f>'Day11'!AC21</f>
        <v>0</v>
      </c>
      <c r="AQ19" s="213">
        <f>'Day11'!AC22</f>
        <v>0</v>
      </c>
      <c r="AR19" s="213">
        <f>'Day11'!AC23</f>
        <v>0</v>
      </c>
      <c r="AS19" s="213">
        <f t="shared" si="5"/>
        <v>0</v>
      </c>
      <c r="AT19" s="213">
        <f>'Day11'!AD20</f>
        <v>0</v>
      </c>
      <c r="AU19" s="213">
        <f>'Day11'!AD21</f>
        <v>0</v>
      </c>
      <c r="AV19" s="213">
        <f>'Day11'!AD22</f>
        <v>0</v>
      </c>
      <c r="AW19" s="213">
        <f>'Day11'!AD23</f>
        <v>0</v>
      </c>
      <c r="AX19" s="213">
        <f t="shared" si="6"/>
        <v>0</v>
      </c>
      <c r="AY19" s="221">
        <f>'Day11'!S23</f>
        <v>29.47</v>
      </c>
      <c r="AZ19" s="221">
        <f>'Day11'!T23</f>
        <v>29.28</v>
      </c>
      <c r="BA19" s="221">
        <f>'Day11'!U23</f>
        <v>29.3475</v>
      </c>
      <c r="BB19" s="203">
        <f>'Day11'!V24</f>
        <v>4</v>
      </c>
      <c r="BC19" s="221">
        <f>'Day11'!W24</f>
        <v>0.18999999999999773</v>
      </c>
      <c r="BD19" s="222">
        <f>'Day11'!X24</f>
        <v>10.299999999999999</v>
      </c>
      <c r="BE19" s="201">
        <f>IF('Day11'!M20="","",'Day11'!M20)</f>
        <v>-29</v>
      </c>
      <c r="BF19" s="223"/>
      <c r="BG19" s="259"/>
    </row>
    <row r="20" spans="1:59" ht="12.75" customHeight="1" x14ac:dyDescent="0.2">
      <c r="A20" s="259"/>
      <c r="B20" s="91">
        <v>12</v>
      </c>
      <c r="C20" s="200">
        <f>'Day12'!E20</f>
        <v>-12.4</v>
      </c>
      <c r="D20" s="201">
        <f>'Day12'!G20</f>
        <v>-17.5</v>
      </c>
      <c r="E20" s="201">
        <f>'Day12'!H20</f>
        <v>-14.1</v>
      </c>
      <c r="F20" s="213">
        <f>'Day12'!J20</f>
        <v>2</v>
      </c>
      <c r="G20" s="213">
        <f>'Day12'!J21</f>
        <v>0</v>
      </c>
      <c r="H20" s="213">
        <f>'Day12'!J22</f>
        <v>1</v>
      </c>
      <c r="I20" s="213">
        <f>'Day12'!J23</f>
        <v>5</v>
      </c>
      <c r="J20" s="213">
        <f t="shared" si="0"/>
        <v>8</v>
      </c>
      <c r="K20" s="213">
        <f>'Day12'!K20</f>
        <v>4</v>
      </c>
      <c r="L20" s="213">
        <f>'Day12'!K21</f>
        <v>0</v>
      </c>
      <c r="M20" s="213">
        <f>'Day12'!K22</f>
        <v>2</v>
      </c>
      <c r="N20" s="213">
        <f>'Day12'!K23</f>
        <v>1</v>
      </c>
      <c r="O20" s="213">
        <f t="shared" si="1"/>
        <v>7</v>
      </c>
      <c r="P20" s="213">
        <f>'Day12'!L20</f>
        <v>5</v>
      </c>
      <c r="Q20" s="213">
        <f>'Day12'!L21</f>
        <v>0</v>
      </c>
      <c r="R20" s="213">
        <f>'Day12'!L22</f>
        <v>3</v>
      </c>
      <c r="S20" s="213">
        <f>'Day12'!L23</f>
        <v>0</v>
      </c>
      <c r="T20" s="213">
        <f t="shared" si="2"/>
        <v>8</v>
      </c>
      <c r="U20" s="202">
        <f>'Day12'!O20</f>
        <v>12</v>
      </c>
      <c r="V20" s="202">
        <f>'Day12'!P20</f>
        <v>0</v>
      </c>
      <c r="W20" s="202">
        <f>'Day12'!Q20</f>
        <v>6</v>
      </c>
      <c r="X20" s="202">
        <f t="shared" si="3"/>
        <v>18</v>
      </c>
      <c r="Y20" s="202">
        <f>'Day12'!R20</f>
        <v>1.2</v>
      </c>
      <c r="Z20" s="203">
        <f>'Day12'!D20</f>
        <v>16</v>
      </c>
      <c r="AA20" s="203">
        <f>'Day12'!C20</f>
        <v>97.758790181122279</v>
      </c>
      <c r="AB20" s="203">
        <f>'Day12'!T20</f>
        <v>30</v>
      </c>
      <c r="AC20" s="204">
        <f>'Day12'!S20</f>
        <v>130</v>
      </c>
      <c r="AD20" s="205">
        <f>'Day12'!W20</f>
        <v>37</v>
      </c>
      <c r="AE20" s="265"/>
      <c r="AF20" s="266"/>
      <c r="AG20" s="91">
        <v>12</v>
      </c>
      <c r="AH20" s="220">
        <f>'Day12'!Y21</f>
        <v>8</v>
      </c>
      <c r="AI20" s="203">
        <f>'Day12'!Z21</f>
        <v>0</v>
      </c>
      <c r="AJ20" s="213">
        <f>'Day12'!AB20</f>
        <v>0</v>
      </c>
      <c r="AK20" s="213">
        <f>'Day12'!AB21</f>
        <v>0</v>
      </c>
      <c r="AL20" s="213">
        <f>'Day12'!AB22</f>
        <v>0</v>
      </c>
      <c r="AM20" s="213">
        <f>'Day12'!AB23</f>
        <v>1</v>
      </c>
      <c r="AN20" s="213">
        <f t="shared" si="4"/>
        <v>1</v>
      </c>
      <c r="AO20" s="213">
        <f>'Day12'!AC20</f>
        <v>3</v>
      </c>
      <c r="AP20" s="213">
        <f>'Day12'!AC21</f>
        <v>3</v>
      </c>
      <c r="AQ20" s="213">
        <f>'Day12'!AC22</f>
        <v>0</v>
      </c>
      <c r="AR20" s="213">
        <f>'Day12'!AC23</f>
        <v>3</v>
      </c>
      <c r="AS20" s="213">
        <f t="shared" si="5"/>
        <v>9</v>
      </c>
      <c r="AT20" s="213">
        <f>'Day12'!AD20</f>
        <v>3</v>
      </c>
      <c r="AU20" s="213">
        <f>'Day12'!AD21</f>
        <v>3</v>
      </c>
      <c r="AV20" s="213">
        <f>'Day12'!AD22</f>
        <v>0</v>
      </c>
      <c r="AW20" s="213">
        <f>'Day12'!AD23</f>
        <v>2</v>
      </c>
      <c r="AX20" s="213">
        <f t="shared" si="6"/>
        <v>8</v>
      </c>
      <c r="AY20" s="221">
        <f>'Day12'!S23</f>
        <v>29.45</v>
      </c>
      <c r="AZ20" s="221">
        <f>'Day12'!T23</f>
        <v>29.32</v>
      </c>
      <c r="BA20" s="221">
        <f>'Day12'!U23</f>
        <v>29.405000000000001</v>
      </c>
      <c r="BB20" s="203">
        <f>'Day12'!V24</f>
        <v>4</v>
      </c>
      <c r="BC20" s="221">
        <f>'Day12'!W24</f>
        <v>0.12999999999999901</v>
      </c>
      <c r="BD20" s="222">
        <f>'Day12'!X24</f>
        <v>5.0999999999999996</v>
      </c>
      <c r="BE20" s="201">
        <f>IF('Day12'!M20="","",'Day12'!M20)</f>
        <v>-31</v>
      </c>
      <c r="BF20" s="223"/>
      <c r="BG20" s="259"/>
    </row>
    <row r="21" spans="1:59" ht="12.75" customHeight="1" x14ac:dyDescent="0.2">
      <c r="A21" s="259"/>
      <c r="B21" s="91">
        <v>13</v>
      </c>
      <c r="C21" s="200">
        <f>'Day13'!E20</f>
        <v>-10.199999999999999</v>
      </c>
      <c r="D21" s="201">
        <f>'Day13'!G20</f>
        <v>-17.5</v>
      </c>
      <c r="E21" s="201">
        <f>'Day13'!H20</f>
        <v>-12.633333333333333</v>
      </c>
      <c r="F21" s="213">
        <f>'Day13'!J20</f>
        <v>2</v>
      </c>
      <c r="G21" s="213">
        <f>'Day13'!J21</f>
        <v>3</v>
      </c>
      <c r="H21" s="213">
        <f>'Day13'!J22</f>
        <v>6</v>
      </c>
      <c r="I21" s="213">
        <f>'Day13'!J23</f>
        <v>5</v>
      </c>
      <c r="J21" s="213">
        <f t="shared" si="0"/>
        <v>16</v>
      </c>
      <c r="K21" s="213">
        <f>'Day13'!K20</f>
        <v>5</v>
      </c>
      <c r="L21" s="213">
        <f>'Day13'!K21</f>
        <v>0</v>
      </c>
      <c r="M21" s="213">
        <f>'Day13'!K22</f>
        <v>0</v>
      </c>
      <c r="N21" s="213">
        <f>'Day13'!K23</f>
        <v>1</v>
      </c>
      <c r="O21" s="213">
        <f t="shared" si="1"/>
        <v>6</v>
      </c>
      <c r="P21" s="213">
        <f>'Day13'!L20</f>
        <v>6</v>
      </c>
      <c r="Q21" s="213">
        <f>'Day13'!L21</f>
        <v>0</v>
      </c>
      <c r="R21" s="213">
        <f>'Day13'!L22</f>
        <v>0</v>
      </c>
      <c r="S21" s="213">
        <f>'Day13'!L23</f>
        <v>0</v>
      </c>
      <c r="T21" s="213">
        <f t="shared" si="2"/>
        <v>6</v>
      </c>
      <c r="U21" s="202">
        <f>'Day13'!O20</f>
        <v>18</v>
      </c>
      <c r="V21" s="202">
        <f>'Day13'!P20</f>
        <v>0</v>
      </c>
      <c r="W21" s="202">
        <f>'Day13'!Q20</f>
        <v>24</v>
      </c>
      <c r="X21" s="202">
        <f t="shared" si="3"/>
        <v>42</v>
      </c>
      <c r="Y21" s="202">
        <f>'Day13'!R20</f>
        <v>6.4</v>
      </c>
      <c r="Z21" s="203">
        <f>'Day13'!D20</f>
        <v>29.25</v>
      </c>
      <c r="AA21" s="203">
        <f>'Day13'!C20</f>
        <v>137.3630613250061</v>
      </c>
      <c r="AB21" s="203">
        <f>'Day13'!T20</f>
        <v>49</v>
      </c>
      <c r="AC21" s="204">
        <f>'Day13'!S20</f>
        <v>160</v>
      </c>
      <c r="AD21" s="205">
        <f>'Day13'!W20</f>
        <v>63</v>
      </c>
      <c r="AE21" s="265"/>
      <c r="AF21" s="266"/>
      <c r="AG21" s="91">
        <v>13</v>
      </c>
      <c r="AH21" s="220">
        <f>'Day13'!Y21</f>
        <v>8</v>
      </c>
      <c r="AI21" s="203">
        <f>'Day13'!Z21</f>
        <v>0</v>
      </c>
      <c r="AJ21" s="213">
        <f>'Day13'!AB20</f>
        <v>0</v>
      </c>
      <c r="AK21" s="213">
        <f>'Day13'!AB21</f>
        <v>0</v>
      </c>
      <c r="AL21" s="213">
        <f>'Day13'!AB22</f>
        <v>5</v>
      </c>
      <c r="AM21" s="213">
        <f>'Day13'!AB23</f>
        <v>4</v>
      </c>
      <c r="AN21" s="213">
        <f t="shared" si="4"/>
        <v>9</v>
      </c>
      <c r="AO21" s="213">
        <f>'Day13'!AC20</f>
        <v>0</v>
      </c>
      <c r="AP21" s="213">
        <f>'Day13'!AC21</f>
        <v>0</v>
      </c>
      <c r="AQ21" s="213">
        <f>'Day13'!AC22</f>
        <v>1</v>
      </c>
      <c r="AR21" s="213">
        <f>'Day13'!AC23</f>
        <v>2</v>
      </c>
      <c r="AS21" s="213">
        <f t="shared" si="5"/>
        <v>3</v>
      </c>
      <c r="AT21" s="213">
        <f>'Day13'!AD20</f>
        <v>0</v>
      </c>
      <c r="AU21" s="213">
        <f>'Day13'!AD21</f>
        <v>0</v>
      </c>
      <c r="AV21" s="213">
        <f>'Day13'!AD22</f>
        <v>0</v>
      </c>
      <c r="AW21" s="213">
        <f>'Day13'!AD23</f>
        <v>0</v>
      </c>
      <c r="AX21" s="213">
        <f t="shared" si="6"/>
        <v>0</v>
      </c>
      <c r="AY21" s="221">
        <f>'Day13'!S23</f>
        <v>29.45</v>
      </c>
      <c r="AZ21" s="221">
        <f>'Day13'!T23</f>
        <v>29.32</v>
      </c>
      <c r="BA21" s="221">
        <f>'Day13'!U23</f>
        <v>29.392500000000002</v>
      </c>
      <c r="BB21" s="203">
        <f>'Day13'!V24</f>
        <v>4</v>
      </c>
      <c r="BC21" s="221">
        <f>'Day13'!W24</f>
        <v>0.12999999999999901</v>
      </c>
      <c r="BD21" s="222">
        <f>'Day13'!X24</f>
        <v>7.3000000000000007</v>
      </c>
      <c r="BE21" s="201">
        <f>IF('Day13'!M20="","",'Day13'!M20)</f>
        <v>-33</v>
      </c>
      <c r="BF21" s="223"/>
      <c r="BG21" s="259"/>
    </row>
    <row r="22" spans="1:59" ht="12.75" customHeight="1" x14ac:dyDescent="0.2">
      <c r="A22" s="259"/>
      <c r="B22" s="91">
        <v>14</v>
      </c>
      <c r="C22" s="200">
        <f>'Day14'!E20</f>
        <v>-9.1999999999999993</v>
      </c>
      <c r="D22" s="201">
        <f>'Day14'!G20</f>
        <v>-20</v>
      </c>
      <c r="E22" s="201">
        <f>'Day14'!H20</f>
        <v>-12.799999999999999</v>
      </c>
      <c r="F22" s="213">
        <f>'Day14'!J20</f>
        <v>3</v>
      </c>
      <c r="G22" s="213">
        <f>'Day14'!J21</f>
        <v>0</v>
      </c>
      <c r="H22" s="213">
        <f>'Day14'!J22</f>
        <v>0</v>
      </c>
      <c r="I22" s="213">
        <f>'Day14'!J23</f>
        <v>0</v>
      </c>
      <c r="J22" s="213">
        <f t="shared" si="0"/>
        <v>3</v>
      </c>
      <c r="K22" s="213">
        <f>'Day14'!K20</f>
        <v>3</v>
      </c>
      <c r="L22" s="213">
        <f>'Day14'!K21</f>
        <v>0</v>
      </c>
      <c r="M22" s="213">
        <f>'Day14'!K22</f>
        <v>0</v>
      </c>
      <c r="N22" s="213">
        <f>'Day14'!K23</f>
        <v>0</v>
      </c>
      <c r="O22" s="213">
        <f t="shared" si="1"/>
        <v>3</v>
      </c>
      <c r="P22" s="213">
        <f>'Day14'!L20</f>
        <v>4</v>
      </c>
      <c r="Q22" s="213">
        <f>'Day14'!L21</f>
        <v>0</v>
      </c>
      <c r="R22" s="213">
        <f>'Day14'!L22</f>
        <v>0</v>
      </c>
      <c r="S22" s="213">
        <f>'Day14'!L23</f>
        <v>0</v>
      </c>
      <c r="T22" s="213">
        <f t="shared" si="2"/>
        <v>4</v>
      </c>
      <c r="U22" s="202">
        <f>'Day14'!O20</f>
        <v>3</v>
      </c>
      <c r="V22" s="202">
        <f>'Day14'!P20</f>
        <v>0</v>
      </c>
      <c r="W22" s="202">
        <f>'Day14'!Q20</f>
        <v>4</v>
      </c>
      <c r="X22" s="202">
        <f t="shared" si="3"/>
        <v>7</v>
      </c>
      <c r="Y22" s="202">
        <f>'Day14'!R20</f>
        <v>0.3</v>
      </c>
      <c r="Z22" s="203">
        <f>'Day14'!D20</f>
        <v>15.75</v>
      </c>
      <c r="AA22" s="203">
        <f>'Day14'!C20</f>
        <v>72.073245099027673</v>
      </c>
      <c r="AB22" s="203">
        <f>'Day14'!T20</f>
        <v>36</v>
      </c>
      <c r="AC22" s="204">
        <f>'Day14'!S20</f>
        <v>140</v>
      </c>
      <c r="AD22" s="205">
        <f>'Day14'!W20</f>
        <v>49</v>
      </c>
      <c r="AE22" s="265"/>
      <c r="AF22" s="266"/>
      <c r="AG22" s="91">
        <v>14</v>
      </c>
      <c r="AH22" s="220">
        <f>'Day14'!Y21</f>
        <v>5.75</v>
      </c>
      <c r="AI22" s="203">
        <f>'Day14'!Z21</f>
        <v>46</v>
      </c>
      <c r="AJ22" s="213">
        <f>'Day14'!AB20</f>
        <v>0</v>
      </c>
      <c r="AK22" s="213">
        <f>'Day14'!AB21</f>
        <v>0</v>
      </c>
      <c r="AL22" s="213">
        <f>'Day14'!AB22</f>
        <v>0</v>
      </c>
      <c r="AM22" s="213">
        <f>'Day14'!AB23</f>
        <v>0</v>
      </c>
      <c r="AN22" s="213">
        <f t="shared" si="4"/>
        <v>0</v>
      </c>
      <c r="AO22" s="213">
        <f>'Day14'!AC20</f>
        <v>0</v>
      </c>
      <c r="AP22" s="213">
        <f>'Day14'!AC21</f>
        <v>0</v>
      </c>
      <c r="AQ22" s="213">
        <f>'Day14'!AC22</f>
        <v>0</v>
      </c>
      <c r="AR22" s="213">
        <f>'Day14'!AC23</f>
        <v>0</v>
      </c>
      <c r="AS22" s="213">
        <f t="shared" si="5"/>
        <v>0</v>
      </c>
      <c r="AT22" s="213">
        <f>'Day14'!AD20</f>
        <v>0</v>
      </c>
      <c r="AU22" s="213">
        <f>'Day14'!AD21</f>
        <v>0</v>
      </c>
      <c r="AV22" s="213">
        <f>'Day14'!AD22</f>
        <v>0</v>
      </c>
      <c r="AW22" s="213">
        <f>'Day14'!AD23</f>
        <v>0</v>
      </c>
      <c r="AX22" s="213">
        <f t="shared" si="6"/>
        <v>0</v>
      </c>
      <c r="AY22" s="221">
        <f>'Day14'!S23</f>
        <v>29.56</v>
      </c>
      <c r="AZ22" s="221">
        <f>'Day14'!T23</f>
        <v>29.27</v>
      </c>
      <c r="BA22" s="221">
        <f>'Day14'!U23</f>
        <v>29.427499999999998</v>
      </c>
      <c r="BB22" s="203">
        <f>'Day14'!V24</f>
        <v>4</v>
      </c>
      <c r="BC22" s="221">
        <f>'Day14'!W24</f>
        <v>0.28999999999999915</v>
      </c>
      <c r="BD22" s="222">
        <f>'Day14'!X24</f>
        <v>10.8</v>
      </c>
      <c r="BE22" s="201">
        <f>IF('Day14'!M20="","",'Day14'!M20)</f>
        <v>-35</v>
      </c>
      <c r="BF22" s="223"/>
      <c r="BG22" s="259"/>
    </row>
    <row r="23" spans="1:59" ht="12.75" customHeight="1" x14ac:dyDescent="0.2">
      <c r="A23" s="259"/>
      <c r="B23" s="91">
        <v>15</v>
      </c>
      <c r="C23" s="200">
        <f>'Day15'!E20</f>
        <v>-11.1</v>
      </c>
      <c r="D23" s="201">
        <f>'Day15'!G20</f>
        <v>-20.8</v>
      </c>
      <c r="E23" s="201">
        <f>'Day15'!H20</f>
        <v>-14.333333333333334</v>
      </c>
      <c r="F23" s="213">
        <f>'Day15'!J20</f>
        <v>0</v>
      </c>
      <c r="G23" s="213">
        <f>'Day15'!J21</f>
        <v>0</v>
      </c>
      <c r="H23" s="213">
        <f>'Day15'!J22</f>
        <v>0</v>
      </c>
      <c r="I23" s="213">
        <f>'Day15'!J23</f>
        <v>0</v>
      </c>
      <c r="J23" s="213">
        <f t="shared" si="0"/>
        <v>0</v>
      </c>
      <c r="K23" s="213">
        <f>'Day15'!K20</f>
        <v>0</v>
      </c>
      <c r="L23" s="213">
        <f>'Day15'!K21</f>
        <v>0</v>
      </c>
      <c r="M23" s="213">
        <f>'Day15'!K22</f>
        <v>0</v>
      </c>
      <c r="N23" s="213">
        <f>'Day15'!K23</f>
        <v>0</v>
      </c>
      <c r="O23" s="213">
        <f t="shared" si="1"/>
        <v>0</v>
      </c>
      <c r="P23" s="213">
        <f>'Day15'!L20</f>
        <v>0</v>
      </c>
      <c r="Q23" s="213">
        <f>'Day15'!L21</f>
        <v>0</v>
      </c>
      <c r="R23" s="213">
        <f>'Day15'!L22</f>
        <v>0</v>
      </c>
      <c r="S23" s="213">
        <f>'Day15'!L23</f>
        <v>0</v>
      </c>
      <c r="T23" s="213">
        <f t="shared" si="2"/>
        <v>0</v>
      </c>
      <c r="U23" s="202">
        <f>'Day15'!O20</f>
        <v>0</v>
      </c>
      <c r="V23" s="202">
        <f>'Day15'!P20</f>
        <v>0</v>
      </c>
      <c r="W23" s="202">
        <f>'Day15'!Q20</f>
        <v>0</v>
      </c>
      <c r="X23" s="202">
        <f t="shared" si="3"/>
        <v>0</v>
      </c>
      <c r="Y23" s="202">
        <f>'Day15'!R20</f>
        <v>0</v>
      </c>
      <c r="Z23" s="203">
        <f>'Day15'!D20</f>
        <v>11.25</v>
      </c>
      <c r="AA23" s="203">
        <f>'Day15'!C20</f>
        <v>56.780590603816556</v>
      </c>
      <c r="AB23" s="203">
        <f>'Day15'!T20</f>
        <v>27</v>
      </c>
      <c r="AC23" s="204">
        <f>'Day15'!S20</f>
        <v>50</v>
      </c>
      <c r="AD23" s="205">
        <f>'Day15'!W20</f>
        <v>35</v>
      </c>
      <c r="AE23" s="265"/>
      <c r="AF23" s="266"/>
      <c r="AG23" s="91">
        <v>15</v>
      </c>
      <c r="AH23" s="220">
        <f>'Day15'!Y21</f>
        <v>2.75</v>
      </c>
      <c r="AI23" s="203">
        <f>'Day15'!Z21</f>
        <v>75</v>
      </c>
      <c r="AJ23" s="213">
        <f>'Day15'!AB20</f>
        <v>0</v>
      </c>
      <c r="AK23" s="213">
        <f>'Day15'!AB21</f>
        <v>0</v>
      </c>
      <c r="AL23" s="213">
        <f>'Day15'!AB22</f>
        <v>0</v>
      </c>
      <c r="AM23" s="213">
        <f>'Day15'!AB23</f>
        <v>0</v>
      </c>
      <c r="AN23" s="213">
        <f t="shared" si="4"/>
        <v>0</v>
      </c>
      <c r="AO23" s="213">
        <f>'Day15'!AC20</f>
        <v>0</v>
      </c>
      <c r="AP23" s="213">
        <f>'Day15'!AC21</f>
        <v>0</v>
      </c>
      <c r="AQ23" s="213">
        <f>'Day15'!AC22</f>
        <v>0</v>
      </c>
      <c r="AR23" s="213">
        <f>'Day15'!AC23</f>
        <v>0</v>
      </c>
      <c r="AS23" s="213">
        <f t="shared" si="5"/>
        <v>0</v>
      </c>
      <c r="AT23" s="213">
        <f>'Day15'!AD20</f>
        <v>0</v>
      </c>
      <c r="AU23" s="213">
        <f>'Day15'!AD21</f>
        <v>0</v>
      </c>
      <c r="AV23" s="213">
        <f>'Day15'!AD22</f>
        <v>0</v>
      </c>
      <c r="AW23" s="213">
        <f>'Day15'!AD23</f>
        <v>0</v>
      </c>
      <c r="AX23" s="213">
        <f t="shared" si="6"/>
        <v>0</v>
      </c>
      <c r="AY23" s="221">
        <f>'Day15'!S23</f>
        <v>29.39</v>
      </c>
      <c r="AZ23" s="221">
        <f>'Day15'!T23</f>
        <v>29.13</v>
      </c>
      <c r="BA23" s="221">
        <f>'Day15'!U23</f>
        <v>29.297499999999999</v>
      </c>
      <c r="BB23" s="203">
        <f>'Day15'!V24</f>
        <v>4</v>
      </c>
      <c r="BC23" s="221">
        <f>'Day15'!W24</f>
        <v>0.26000000000000156</v>
      </c>
      <c r="BD23" s="222">
        <f>'Day15'!X24</f>
        <v>9.7000000000000011</v>
      </c>
      <c r="BE23" s="201">
        <f>IF('Day15'!M20="","",'Day15'!M20)</f>
        <v>-36</v>
      </c>
      <c r="BF23" s="223"/>
      <c r="BG23" s="259"/>
    </row>
    <row r="24" spans="1:59" ht="12.75" customHeight="1" x14ac:dyDescent="0.2">
      <c r="A24" s="259"/>
      <c r="B24" s="91">
        <v>16</v>
      </c>
      <c r="C24" s="200">
        <f>'Day16'!E20</f>
        <v>-10.8</v>
      </c>
      <c r="D24" s="201">
        <f>'Day16'!G20</f>
        <v>-21.4</v>
      </c>
      <c r="E24" s="201">
        <f>'Day16'!H20</f>
        <v>-14.333333333333334</v>
      </c>
      <c r="F24" s="213">
        <f>'Day16'!J20</f>
        <v>0</v>
      </c>
      <c r="G24" s="213">
        <f>'Day16'!J21</f>
        <v>0</v>
      </c>
      <c r="H24" s="213">
        <f>'Day16'!J22</f>
        <v>0</v>
      </c>
      <c r="I24" s="213">
        <f>'Day16'!J23</f>
        <v>0</v>
      </c>
      <c r="J24" s="213">
        <f t="shared" si="0"/>
        <v>0</v>
      </c>
      <c r="K24" s="213">
        <f>'Day16'!K20</f>
        <v>0</v>
      </c>
      <c r="L24" s="213">
        <f>'Day16'!K21</f>
        <v>0</v>
      </c>
      <c r="M24" s="213">
        <f>'Day16'!K22</f>
        <v>0</v>
      </c>
      <c r="N24" s="213">
        <f>'Day16'!K23</f>
        <v>0</v>
      </c>
      <c r="O24" s="213">
        <f t="shared" si="1"/>
        <v>0</v>
      </c>
      <c r="P24" s="213">
        <f>'Day16'!L20</f>
        <v>0</v>
      </c>
      <c r="Q24" s="213">
        <f>'Day16'!L21</f>
        <v>0</v>
      </c>
      <c r="R24" s="213">
        <f>'Day16'!L22</f>
        <v>0</v>
      </c>
      <c r="S24" s="213">
        <f>'Day16'!L23</f>
        <v>4</v>
      </c>
      <c r="T24" s="213">
        <f t="shared" si="2"/>
        <v>4</v>
      </c>
      <c r="U24" s="202">
        <f>'Day16'!O20</f>
        <v>4</v>
      </c>
      <c r="V24" s="202">
        <f>'Day16'!P20</f>
        <v>3</v>
      </c>
      <c r="W24" s="202">
        <f>'Day16'!Q20</f>
        <v>2</v>
      </c>
      <c r="X24" s="202">
        <f t="shared" si="3"/>
        <v>9</v>
      </c>
      <c r="Y24" s="202">
        <f>'Day16'!R20</f>
        <v>2.4</v>
      </c>
      <c r="Z24" s="203">
        <f>'Day16'!D20</f>
        <v>9.25</v>
      </c>
      <c r="AA24" s="203">
        <f>'Day16'!C20</f>
        <v>115.54219232195202</v>
      </c>
      <c r="AB24" s="203">
        <f>'Day16'!T20</f>
        <v>24</v>
      </c>
      <c r="AC24" s="204">
        <f>'Day16'!S20</f>
        <v>170</v>
      </c>
      <c r="AD24" s="205">
        <f>'Day16'!W20</f>
        <v>28</v>
      </c>
      <c r="AE24" s="265"/>
      <c r="AF24" s="266"/>
      <c r="AG24" s="91">
        <v>16</v>
      </c>
      <c r="AH24" s="220">
        <f>'Day16'!Y21</f>
        <v>4.75</v>
      </c>
      <c r="AI24" s="203">
        <f>'Day16'!Z21</f>
        <v>33</v>
      </c>
      <c r="AJ24" s="213">
        <f>'Day16'!AB20</f>
        <v>0</v>
      </c>
      <c r="AK24" s="213">
        <f>'Day16'!AB21</f>
        <v>0</v>
      </c>
      <c r="AL24" s="213">
        <f>'Day16'!AB22</f>
        <v>0</v>
      </c>
      <c r="AM24" s="213">
        <f>'Day16'!AB23</f>
        <v>0</v>
      </c>
      <c r="AN24" s="213">
        <f t="shared" si="4"/>
        <v>0</v>
      </c>
      <c r="AO24" s="213">
        <f>'Day16'!AC20</f>
        <v>0</v>
      </c>
      <c r="AP24" s="213">
        <f>'Day16'!AC21</f>
        <v>0</v>
      </c>
      <c r="AQ24" s="213">
        <f>'Day16'!AC22</f>
        <v>0</v>
      </c>
      <c r="AR24" s="213">
        <f>'Day16'!AC23</f>
        <v>0</v>
      </c>
      <c r="AS24" s="213">
        <f t="shared" si="5"/>
        <v>0</v>
      </c>
      <c r="AT24" s="213">
        <f>'Day16'!AD20</f>
        <v>0</v>
      </c>
      <c r="AU24" s="213">
        <f>'Day16'!AD21</f>
        <v>0</v>
      </c>
      <c r="AV24" s="213">
        <f>'Day16'!AD22</f>
        <v>0</v>
      </c>
      <c r="AW24" s="213">
        <f>'Day16'!AD23</f>
        <v>0</v>
      </c>
      <c r="AX24" s="213">
        <f t="shared" si="6"/>
        <v>0</v>
      </c>
      <c r="AY24" s="221">
        <f>'Day16'!S23</f>
        <v>29.01</v>
      </c>
      <c r="AZ24" s="221">
        <f>'Day16'!T23</f>
        <v>28.89</v>
      </c>
      <c r="BA24" s="221">
        <f>'Day16'!U23</f>
        <v>28.93</v>
      </c>
      <c r="BB24" s="203">
        <f>'Day16'!V24</f>
        <v>4</v>
      </c>
      <c r="BC24" s="221">
        <f>'Day16'!W24</f>
        <v>0.12000000000000099</v>
      </c>
      <c r="BD24" s="222">
        <f>'Day16'!X24</f>
        <v>10.599999999999998</v>
      </c>
      <c r="BE24" s="201">
        <f>IF('Day16'!M20="","",'Day16'!M20)</f>
        <v>-30</v>
      </c>
      <c r="BF24" s="223"/>
      <c r="BG24" s="259"/>
    </row>
    <row r="25" spans="1:59" ht="12.75" customHeight="1" x14ac:dyDescent="0.2">
      <c r="A25" s="259"/>
      <c r="B25" s="91">
        <v>17</v>
      </c>
      <c r="C25" s="200">
        <f>'Day17'!E20</f>
        <v>-9.4</v>
      </c>
      <c r="D25" s="201">
        <f>'Day17'!G20</f>
        <v>-16.399999999999999</v>
      </c>
      <c r="E25" s="201">
        <f>'Day17'!H20</f>
        <v>-11.733333333333334</v>
      </c>
      <c r="F25" s="213">
        <f>'Day17'!J20</f>
        <v>0</v>
      </c>
      <c r="G25" s="213">
        <f>'Day17'!J21</f>
        <v>3</v>
      </c>
      <c r="H25" s="213">
        <f>'Day17'!J22</f>
        <v>0</v>
      </c>
      <c r="I25" s="213">
        <f>'Day17'!J23</f>
        <v>0</v>
      </c>
      <c r="J25" s="213">
        <f t="shared" si="0"/>
        <v>3</v>
      </c>
      <c r="K25" s="213">
        <f>'Day17'!K20</f>
        <v>0</v>
      </c>
      <c r="L25" s="213">
        <f>'Day17'!K21</f>
        <v>2</v>
      </c>
      <c r="M25" s="213">
        <f>'Day17'!K22</f>
        <v>2</v>
      </c>
      <c r="N25" s="213">
        <f>'Day17'!K23</f>
        <v>0</v>
      </c>
      <c r="O25" s="213">
        <f t="shared" si="1"/>
        <v>4</v>
      </c>
      <c r="P25" s="213">
        <f>'Day17'!L20</f>
        <v>0.5</v>
      </c>
      <c r="Q25" s="213">
        <f>'Day17'!L21</f>
        <v>0</v>
      </c>
      <c r="R25" s="213">
        <f>'Day17'!L22</f>
        <v>3</v>
      </c>
      <c r="S25" s="213">
        <f>'Day17'!L23</f>
        <v>0</v>
      </c>
      <c r="T25" s="213">
        <f t="shared" si="2"/>
        <v>3.5</v>
      </c>
      <c r="U25" s="202">
        <f>'Day17'!O20</f>
        <v>1.5</v>
      </c>
      <c r="V25" s="202">
        <f>'Day17'!P20</f>
        <v>1.5</v>
      </c>
      <c r="W25" s="202">
        <f>'Day17'!Q20</f>
        <v>8.5</v>
      </c>
      <c r="X25" s="202">
        <f t="shared" si="3"/>
        <v>11.5</v>
      </c>
      <c r="Y25" s="202">
        <f>'Day17'!R20</f>
        <v>0</v>
      </c>
      <c r="Z25" s="203">
        <f>'Day17'!D20</f>
        <v>16.25</v>
      </c>
      <c r="AA25" s="203">
        <f>'Day17'!C20</f>
        <v>93.307529330729992</v>
      </c>
      <c r="AB25" s="203">
        <f>'Day17'!T20</f>
        <v>52</v>
      </c>
      <c r="AC25" s="204">
        <f>'Day17'!S20</f>
        <v>170</v>
      </c>
      <c r="AD25" s="205">
        <f>'Day17'!W20</f>
        <v>58</v>
      </c>
      <c r="AE25" s="265"/>
      <c r="AF25" s="266"/>
      <c r="AG25" s="91">
        <v>17</v>
      </c>
      <c r="AH25" s="220">
        <f>'Day17'!Y21</f>
        <v>6</v>
      </c>
      <c r="AI25" s="203">
        <f>'Day17'!Z21</f>
        <v>0</v>
      </c>
      <c r="AJ25" s="213">
        <f>'Day17'!AB20</f>
        <v>0</v>
      </c>
      <c r="AK25" s="213">
        <f>'Day17'!AB21</f>
        <v>2</v>
      </c>
      <c r="AL25" s="213">
        <f>'Day17'!AB22</f>
        <v>0</v>
      </c>
      <c r="AM25" s="213">
        <f>'Day17'!AB23</f>
        <v>0</v>
      </c>
      <c r="AN25" s="213">
        <f t="shared" si="4"/>
        <v>2</v>
      </c>
      <c r="AO25" s="213">
        <f>'Day17'!AC20</f>
        <v>0</v>
      </c>
      <c r="AP25" s="213">
        <f>'Day17'!AC21</f>
        <v>3</v>
      </c>
      <c r="AQ25" s="213">
        <f>'Day17'!AC22</f>
        <v>0</v>
      </c>
      <c r="AR25" s="213">
        <f>'Day17'!AC23</f>
        <v>0</v>
      </c>
      <c r="AS25" s="213">
        <f t="shared" si="5"/>
        <v>3</v>
      </c>
      <c r="AT25" s="213">
        <f>'Day17'!AD20</f>
        <v>0</v>
      </c>
      <c r="AU25" s="213">
        <f>'Day17'!AD21</f>
        <v>0</v>
      </c>
      <c r="AV25" s="213">
        <f>'Day17'!AD22</f>
        <v>0</v>
      </c>
      <c r="AW25" s="213">
        <f>'Day17'!AD23</f>
        <v>0</v>
      </c>
      <c r="AX25" s="213">
        <f t="shared" si="6"/>
        <v>0</v>
      </c>
      <c r="AY25" s="221">
        <f>'Day17'!S23</f>
        <v>28.85</v>
      </c>
      <c r="AZ25" s="221">
        <f>'Day17'!T23</f>
        <v>28.65</v>
      </c>
      <c r="BA25" s="221">
        <f>'Day17'!U23</f>
        <v>28.765000000000001</v>
      </c>
      <c r="BB25" s="203">
        <f>'Day17'!V24</f>
        <v>4</v>
      </c>
      <c r="BC25" s="221">
        <f>'Day17'!W24</f>
        <v>0.20000000000000284</v>
      </c>
      <c r="BD25" s="222">
        <f>'Day17'!X24</f>
        <v>6.9999999999999982</v>
      </c>
      <c r="BE25" s="201">
        <f>IF('Day17'!M20="","",'Day17'!M20)</f>
        <v>-27</v>
      </c>
      <c r="BF25" s="223"/>
      <c r="BG25" s="259"/>
    </row>
    <row r="26" spans="1:59" ht="12.75" customHeight="1" x14ac:dyDescent="0.2">
      <c r="A26" s="259"/>
      <c r="B26" s="91">
        <v>18</v>
      </c>
      <c r="C26" s="200">
        <f>'Day18'!E20</f>
        <v>-8.5</v>
      </c>
      <c r="D26" s="201">
        <f>'Day18'!G20</f>
        <v>-19.899999999999999</v>
      </c>
      <c r="E26" s="201">
        <f>'Day18'!H20</f>
        <v>-12.299999999999999</v>
      </c>
      <c r="F26" s="213">
        <f>'Day18'!J20</f>
        <v>0</v>
      </c>
      <c r="G26" s="213">
        <f>'Day18'!J21</f>
        <v>0</v>
      </c>
      <c r="H26" s="213">
        <f>'Day18'!J22</f>
        <v>0</v>
      </c>
      <c r="I26" s="213">
        <f>'Day18'!J23</f>
        <v>0</v>
      </c>
      <c r="J26" s="213">
        <f t="shared" si="0"/>
        <v>0</v>
      </c>
      <c r="K26" s="213">
        <f>'Day18'!K20</f>
        <v>0</v>
      </c>
      <c r="L26" s="213">
        <f>'Day18'!K21</f>
        <v>0</v>
      </c>
      <c r="M26" s="213">
        <f>'Day18'!K22</f>
        <v>0</v>
      </c>
      <c r="N26" s="213">
        <f>'Day18'!K23</f>
        <v>0</v>
      </c>
      <c r="O26" s="213">
        <f t="shared" si="1"/>
        <v>0</v>
      </c>
      <c r="P26" s="213">
        <f>'Day18'!L20</f>
        <v>0</v>
      </c>
      <c r="Q26" s="213">
        <f>'Day18'!L21</f>
        <v>0</v>
      </c>
      <c r="R26" s="213">
        <f>'Day18'!L22</f>
        <v>0</v>
      </c>
      <c r="S26" s="213">
        <f>'Day18'!L23</f>
        <v>0</v>
      </c>
      <c r="T26" s="213">
        <f t="shared" si="2"/>
        <v>0</v>
      </c>
      <c r="U26" s="202">
        <f>'Day18'!O20</f>
        <v>0</v>
      </c>
      <c r="V26" s="202">
        <f>'Day18'!P20</f>
        <v>0</v>
      </c>
      <c r="W26" s="202">
        <f>'Day18'!Q20</f>
        <v>0</v>
      </c>
      <c r="X26" s="202">
        <f t="shared" si="3"/>
        <v>0</v>
      </c>
      <c r="Y26" s="202">
        <f>'Day18'!R20</f>
        <v>0</v>
      </c>
      <c r="Z26" s="203">
        <f>'Day18'!D20</f>
        <v>9.5</v>
      </c>
      <c r="AA26" s="203">
        <f>'Day18'!C20</f>
        <v>63.945238911949268</v>
      </c>
      <c r="AB26" s="203">
        <f>'Day18'!T20</f>
        <v>23</v>
      </c>
      <c r="AC26" s="204">
        <f>'Day18'!S20</f>
        <v>80</v>
      </c>
      <c r="AD26" s="205">
        <f>'Day18'!W20</f>
        <v>29</v>
      </c>
      <c r="AE26" s="265"/>
      <c r="AF26" s="266"/>
      <c r="AG26" s="91">
        <v>18</v>
      </c>
      <c r="AH26" s="220">
        <f>'Day18'!Y21</f>
        <v>5.5</v>
      </c>
      <c r="AI26" s="203" t="str">
        <f>'Day18'!Z21</f>
        <v/>
      </c>
      <c r="AJ26" s="213">
        <f>'Day18'!AB20</f>
        <v>0</v>
      </c>
      <c r="AK26" s="213">
        <f>'Day18'!AB21</f>
        <v>0</v>
      </c>
      <c r="AL26" s="213">
        <f>'Day18'!AB22</f>
        <v>0</v>
      </c>
      <c r="AM26" s="213">
        <f>'Day18'!AB23</f>
        <v>0</v>
      </c>
      <c r="AN26" s="213">
        <f t="shared" si="4"/>
        <v>0</v>
      </c>
      <c r="AO26" s="213">
        <f>'Day18'!AC20</f>
        <v>0</v>
      </c>
      <c r="AP26" s="213">
        <f>'Day18'!AC21</f>
        <v>0</v>
      </c>
      <c r="AQ26" s="213">
        <f>'Day18'!AC22</f>
        <v>0</v>
      </c>
      <c r="AR26" s="213">
        <f>'Day18'!AC23</f>
        <v>0</v>
      </c>
      <c r="AS26" s="213">
        <f t="shared" si="5"/>
        <v>0</v>
      </c>
      <c r="AT26" s="213">
        <f>'Day18'!AD20</f>
        <v>0</v>
      </c>
      <c r="AU26" s="213">
        <f>'Day18'!AD21</f>
        <v>0</v>
      </c>
      <c r="AV26" s="213">
        <f>'Day18'!AD22</f>
        <v>0</v>
      </c>
      <c r="AW26" s="213">
        <f>'Day18'!AD23</f>
        <v>0</v>
      </c>
      <c r="AX26" s="213">
        <f t="shared" si="6"/>
        <v>0</v>
      </c>
      <c r="AY26" s="221">
        <f>'Day18'!S23</f>
        <v>28.84</v>
      </c>
      <c r="AZ26" s="221">
        <f>'Day18'!T23</f>
        <v>28.62</v>
      </c>
      <c r="BA26" s="221">
        <f>'Day18'!U23</f>
        <v>28.725000000000001</v>
      </c>
      <c r="BB26" s="203">
        <f>'Day18'!V24</f>
        <v>4</v>
      </c>
      <c r="BC26" s="221">
        <f>'Day18'!W24</f>
        <v>0.21999999999999886</v>
      </c>
      <c r="BD26" s="222">
        <f>'Day18'!X24</f>
        <v>11.399999999999999</v>
      </c>
      <c r="BE26" s="201">
        <f>IF('Day18'!M20="","",'Day18'!M20)</f>
        <v>-32</v>
      </c>
      <c r="BF26" s="223"/>
      <c r="BG26" s="259"/>
    </row>
    <row r="27" spans="1:59" ht="12.75" customHeight="1" x14ac:dyDescent="0.2">
      <c r="A27" s="259"/>
      <c r="B27" s="91">
        <v>19</v>
      </c>
      <c r="C27" s="200">
        <f>'Day19'!E20</f>
        <v>-10.4</v>
      </c>
      <c r="D27" s="201">
        <f>'Day19'!G20</f>
        <v>-14.6</v>
      </c>
      <c r="E27" s="201">
        <f>'Day19'!H20</f>
        <v>-11.799999999999999</v>
      </c>
      <c r="F27" s="213">
        <f>'Day19'!J20</f>
        <v>0</v>
      </c>
      <c r="G27" s="213">
        <f>'Day19'!J21</f>
        <v>0</v>
      </c>
      <c r="H27" s="213">
        <f>'Day19'!J22</f>
        <v>0</v>
      </c>
      <c r="I27" s="213">
        <f>'Day19'!J23</f>
        <v>0</v>
      </c>
      <c r="J27" s="213">
        <f t="shared" si="0"/>
        <v>0</v>
      </c>
      <c r="K27" s="213">
        <f>'Day19'!K20</f>
        <v>0</v>
      </c>
      <c r="L27" s="213">
        <f>'Day19'!K21</f>
        <v>0</v>
      </c>
      <c r="M27" s="213">
        <f>'Day19'!K22</f>
        <v>0</v>
      </c>
      <c r="N27" s="213">
        <f>'Day19'!K23</f>
        <v>0</v>
      </c>
      <c r="O27" s="213">
        <f t="shared" si="1"/>
        <v>0</v>
      </c>
      <c r="P27" s="213">
        <f>'Day19'!L20</f>
        <v>0</v>
      </c>
      <c r="Q27" s="213">
        <f>'Day19'!L21</f>
        <v>0</v>
      </c>
      <c r="R27" s="213">
        <f>'Day19'!L22</f>
        <v>0</v>
      </c>
      <c r="S27" s="213">
        <f>'Day19'!L23</f>
        <v>0</v>
      </c>
      <c r="T27" s="213">
        <f t="shared" si="2"/>
        <v>0</v>
      </c>
      <c r="U27" s="202">
        <f>'Day19'!O20</f>
        <v>0</v>
      </c>
      <c r="V27" s="202">
        <f>'Day19'!P20</f>
        <v>0</v>
      </c>
      <c r="W27" s="202">
        <f>'Day19'!Q20</f>
        <v>0</v>
      </c>
      <c r="X27" s="202">
        <f t="shared" si="3"/>
        <v>0</v>
      </c>
      <c r="Y27" s="202">
        <f>'Day19'!R20</f>
        <v>0</v>
      </c>
      <c r="Z27" s="203">
        <f>'Day19'!D20</f>
        <v>17.25</v>
      </c>
      <c r="AA27" s="203">
        <f>'Day19'!C20</f>
        <v>125.90776733821458</v>
      </c>
      <c r="AB27" s="203">
        <f>'Day19'!T20</f>
        <v>34</v>
      </c>
      <c r="AC27" s="204">
        <f>'Day19'!S20</f>
        <v>140</v>
      </c>
      <c r="AD27" s="205">
        <f>'Day19'!W20</f>
        <v>41</v>
      </c>
      <c r="AE27" s="265"/>
      <c r="AF27" s="266"/>
      <c r="AG27" s="91">
        <v>19</v>
      </c>
      <c r="AH27" s="220">
        <f>'Day19'!Y21</f>
        <v>7</v>
      </c>
      <c r="AI27" s="203" t="str">
        <f>'Day19'!Z21</f>
        <v/>
      </c>
      <c r="AJ27" s="213">
        <f>'Day19'!AB20</f>
        <v>0</v>
      </c>
      <c r="AK27" s="213">
        <f>'Day19'!AB21</f>
        <v>0</v>
      </c>
      <c r="AL27" s="213">
        <f>'Day19'!AB22</f>
        <v>0</v>
      </c>
      <c r="AM27" s="213">
        <f>'Day19'!AB23</f>
        <v>0</v>
      </c>
      <c r="AN27" s="213">
        <f t="shared" si="4"/>
        <v>0</v>
      </c>
      <c r="AO27" s="213">
        <f>'Day19'!AC20</f>
        <v>0</v>
      </c>
      <c r="AP27" s="213">
        <f>'Day19'!AC21</f>
        <v>0</v>
      </c>
      <c r="AQ27" s="213">
        <f>'Day19'!AC22</f>
        <v>0</v>
      </c>
      <c r="AR27" s="213">
        <f>'Day19'!AC23</f>
        <v>0</v>
      </c>
      <c r="AS27" s="213">
        <f t="shared" si="5"/>
        <v>0</v>
      </c>
      <c r="AT27" s="213">
        <f>'Day19'!AD20</f>
        <v>0</v>
      </c>
      <c r="AU27" s="213">
        <f>'Day19'!AD21</f>
        <v>0</v>
      </c>
      <c r="AV27" s="213">
        <f>'Day19'!AD22</f>
        <v>0</v>
      </c>
      <c r="AW27" s="213">
        <f>'Day19'!AD23</f>
        <v>0</v>
      </c>
      <c r="AX27" s="213">
        <f t="shared" si="6"/>
        <v>0</v>
      </c>
      <c r="AY27" s="221">
        <f>'Day19'!S23</f>
        <v>28.95</v>
      </c>
      <c r="AZ27" s="221">
        <f>'Day19'!T23</f>
        <v>28.87</v>
      </c>
      <c r="BA27" s="221">
        <f>'Day19'!U23</f>
        <v>28.914999999999999</v>
      </c>
      <c r="BB27" s="203">
        <f>'Day19'!V24</f>
        <v>4</v>
      </c>
      <c r="BC27" s="221">
        <f>'Day19'!W24</f>
        <v>7.9999999999998295E-2</v>
      </c>
      <c r="BD27" s="222">
        <f>'Day19'!X24</f>
        <v>4.1999999999999993</v>
      </c>
      <c r="BE27" s="201">
        <f>IF('Day19'!M20="","",'Day19'!M20)</f>
        <v>-36</v>
      </c>
      <c r="BF27" s="223"/>
      <c r="BG27" s="259"/>
    </row>
    <row r="28" spans="1:59" ht="12.75" customHeight="1" x14ac:dyDescent="0.2">
      <c r="A28" s="259"/>
      <c r="B28" s="91">
        <v>20</v>
      </c>
      <c r="C28" s="200">
        <f>'Day20'!E20</f>
        <v>-10.6</v>
      </c>
      <c r="D28" s="201">
        <f>'Day20'!G20</f>
        <v>-17</v>
      </c>
      <c r="E28" s="201">
        <f>'Day20'!H20</f>
        <v>-12.733333333333334</v>
      </c>
      <c r="F28" s="213">
        <f>'Day20'!J20</f>
        <v>0</v>
      </c>
      <c r="G28" s="213">
        <f>'Day20'!J21</f>
        <v>0</v>
      </c>
      <c r="H28" s="213">
        <f>'Day20'!J22</f>
        <v>0</v>
      </c>
      <c r="I28" s="213">
        <f>'Day20'!J23</f>
        <v>0</v>
      </c>
      <c r="J28" s="213">
        <f t="shared" si="0"/>
        <v>0</v>
      </c>
      <c r="K28" s="213">
        <f>'Day20'!K20</f>
        <v>0</v>
      </c>
      <c r="L28" s="213">
        <f>'Day20'!K21</f>
        <v>0</v>
      </c>
      <c r="M28" s="213">
        <f>'Day20'!K22</f>
        <v>0</v>
      </c>
      <c r="N28" s="213">
        <f>'Day20'!K23</f>
        <v>0</v>
      </c>
      <c r="O28" s="213">
        <f t="shared" si="1"/>
        <v>0</v>
      </c>
      <c r="P28" s="213">
        <f>'Day20'!L20</f>
        <v>0</v>
      </c>
      <c r="Q28" s="213">
        <f>'Day20'!L21</f>
        <v>0</v>
      </c>
      <c r="R28" s="213">
        <f>'Day20'!L22</f>
        <v>0</v>
      </c>
      <c r="S28" s="213">
        <f>'Day20'!L23</f>
        <v>0</v>
      </c>
      <c r="T28" s="213">
        <f t="shared" si="2"/>
        <v>0</v>
      </c>
      <c r="U28" s="202">
        <f>'Day20'!O20</f>
        <v>0</v>
      </c>
      <c r="V28" s="202">
        <f>'Day20'!P20</f>
        <v>0</v>
      </c>
      <c r="W28" s="202">
        <f>'Day20'!Q20</f>
        <v>0</v>
      </c>
      <c r="X28" s="202">
        <f t="shared" si="3"/>
        <v>0</v>
      </c>
      <c r="Y28" s="202">
        <f>'Day20'!R20</f>
        <v>0</v>
      </c>
      <c r="Z28" s="203">
        <f>'Day20'!D20</f>
        <v>3.75</v>
      </c>
      <c r="AA28" s="203" t="e">
        <f>'Day20'!C20</f>
        <v>#VALUE!</v>
      </c>
      <c r="AB28" s="203">
        <f>'Day20'!T20</f>
        <v>14</v>
      </c>
      <c r="AC28" s="204">
        <f>'Day20'!S20</f>
        <v>40</v>
      </c>
      <c r="AD28" s="205">
        <f>'Day20'!W20</f>
        <v>19</v>
      </c>
      <c r="AE28" s="265"/>
      <c r="AF28" s="266"/>
      <c r="AG28" s="91">
        <v>20</v>
      </c>
      <c r="AH28" s="220">
        <f>'Day20'!Y21</f>
        <v>5.75</v>
      </c>
      <c r="AI28" s="203" t="str">
        <f>'Day20'!Z21</f>
        <v/>
      </c>
      <c r="AJ28" s="213">
        <f>'Day20'!AB20</f>
        <v>0</v>
      </c>
      <c r="AK28" s="213">
        <f>'Day20'!AB21</f>
        <v>0</v>
      </c>
      <c r="AL28" s="213">
        <f>'Day20'!AB22</f>
        <v>0</v>
      </c>
      <c r="AM28" s="213">
        <f>'Day20'!AB23</f>
        <v>0</v>
      </c>
      <c r="AN28" s="213">
        <f t="shared" si="4"/>
        <v>0</v>
      </c>
      <c r="AO28" s="213">
        <f>'Day20'!AC20</f>
        <v>0</v>
      </c>
      <c r="AP28" s="213">
        <f>'Day20'!AC21</f>
        <v>0</v>
      </c>
      <c r="AQ28" s="213">
        <f>'Day20'!AC22</f>
        <v>0</v>
      </c>
      <c r="AR28" s="213">
        <f>'Day20'!AC23</f>
        <v>0</v>
      </c>
      <c r="AS28" s="213">
        <f t="shared" si="5"/>
        <v>0</v>
      </c>
      <c r="AT28" s="213">
        <f>'Day20'!AD20</f>
        <v>0</v>
      </c>
      <c r="AU28" s="213">
        <f>'Day20'!AD21</f>
        <v>0</v>
      </c>
      <c r="AV28" s="213">
        <f>'Day20'!AD22</f>
        <v>0</v>
      </c>
      <c r="AW28" s="213">
        <f>'Day20'!AD23</f>
        <v>0</v>
      </c>
      <c r="AX28" s="213">
        <f t="shared" si="6"/>
        <v>0</v>
      </c>
      <c r="AY28" s="221">
        <f>'Day20'!S23</f>
        <v>28.81</v>
      </c>
      <c r="AZ28" s="221">
        <f>'Day20'!T23</f>
        <v>28.66</v>
      </c>
      <c r="BA28" s="221">
        <f>'Day20'!U23</f>
        <v>28.732499999999998</v>
      </c>
      <c r="BB28" s="203">
        <f>'Day20'!V24</f>
        <v>4</v>
      </c>
      <c r="BC28" s="221">
        <f>'Day20'!W24</f>
        <v>0.14999999999999858</v>
      </c>
      <c r="BD28" s="222">
        <f>'Day20'!X24</f>
        <v>6.4</v>
      </c>
      <c r="BE28" s="201">
        <f>IF('Day20'!M20="","",'Day20'!M20)</f>
        <v>-24</v>
      </c>
      <c r="BF28" s="223"/>
      <c r="BG28" s="259"/>
    </row>
    <row r="29" spans="1:59" ht="12.75" customHeight="1" x14ac:dyDescent="0.2">
      <c r="A29" s="259"/>
      <c r="B29" s="91">
        <v>21</v>
      </c>
      <c r="C29" s="200">
        <f>'Day21'!E20</f>
        <v>-5.9</v>
      </c>
      <c r="D29" s="201">
        <f>'Day21'!G20</f>
        <v>-15.4</v>
      </c>
      <c r="E29" s="201">
        <f>'Day21'!H20</f>
        <v>-9.0666666666666682</v>
      </c>
      <c r="F29" s="213">
        <f>'Day21'!J20</f>
        <v>0</v>
      </c>
      <c r="G29" s="213">
        <f>'Day21'!J21</f>
        <v>0</v>
      </c>
      <c r="H29" s="213">
        <f>'Day21'!J22</f>
        <v>0</v>
      </c>
      <c r="I29" s="213">
        <f>'Day21'!J23</f>
        <v>0</v>
      </c>
      <c r="J29" s="213">
        <f t="shared" si="0"/>
        <v>0</v>
      </c>
      <c r="K29" s="213">
        <f>'Day21'!K20</f>
        <v>0</v>
      </c>
      <c r="L29" s="213">
        <f>'Day21'!K21</f>
        <v>0</v>
      </c>
      <c r="M29" s="213">
        <f>'Day21'!K22</f>
        <v>0</v>
      </c>
      <c r="N29" s="213">
        <f>'Day21'!K23</f>
        <v>0</v>
      </c>
      <c r="O29" s="213">
        <f t="shared" si="1"/>
        <v>0</v>
      </c>
      <c r="P29" s="213">
        <f>'Day21'!L20</f>
        <v>0</v>
      </c>
      <c r="Q29" s="213">
        <f>'Day21'!L21</f>
        <v>0</v>
      </c>
      <c r="R29" s="213">
        <f>'Day21'!L22</f>
        <v>0</v>
      </c>
      <c r="S29" s="213">
        <f>'Day21'!L23</f>
        <v>0</v>
      </c>
      <c r="T29" s="213">
        <f t="shared" si="2"/>
        <v>0</v>
      </c>
      <c r="U29" s="202">
        <f>'Day21'!O20</f>
        <v>0</v>
      </c>
      <c r="V29" s="202">
        <f>'Day21'!P20</f>
        <v>0</v>
      </c>
      <c r="W29" s="202">
        <f>'Day21'!Q20</f>
        <v>0</v>
      </c>
      <c r="X29" s="202">
        <f t="shared" si="3"/>
        <v>0</v>
      </c>
      <c r="Y29" s="202">
        <f>'Day21'!R20</f>
        <v>0</v>
      </c>
      <c r="Z29" s="203">
        <f>'Day21'!D20</f>
        <v>8</v>
      </c>
      <c r="AA29" s="203">
        <f>'Day21'!C20</f>
        <v>122.76047627461661</v>
      </c>
      <c r="AB29" s="203">
        <f>'Day21'!T20</f>
        <v>47</v>
      </c>
      <c r="AC29" s="204">
        <f>'Day21'!S20</f>
        <v>160</v>
      </c>
      <c r="AD29" s="205">
        <f>'Day21'!W20</f>
        <v>57</v>
      </c>
      <c r="AE29" s="265"/>
      <c r="AF29" s="266"/>
      <c r="AG29" s="91">
        <v>21</v>
      </c>
      <c r="AH29" s="220">
        <f>'Day21'!Y21</f>
        <v>8</v>
      </c>
      <c r="AI29" s="203">
        <f>'Day21'!Z21</f>
        <v>27</v>
      </c>
      <c r="AJ29" s="213">
        <f>'Day21'!AB20</f>
        <v>0</v>
      </c>
      <c r="AK29" s="213">
        <f>'Day21'!AB21</f>
        <v>0</v>
      </c>
      <c r="AL29" s="213">
        <f>'Day21'!AB22</f>
        <v>0</v>
      </c>
      <c r="AM29" s="213">
        <f>'Day21'!AB23</f>
        <v>0</v>
      </c>
      <c r="AN29" s="213">
        <f t="shared" si="4"/>
        <v>0</v>
      </c>
      <c r="AO29" s="213">
        <f>'Day21'!AC20</f>
        <v>0</v>
      </c>
      <c r="AP29" s="213">
        <f>'Day21'!AC21</f>
        <v>0</v>
      </c>
      <c r="AQ29" s="213">
        <f>'Day21'!AC22</f>
        <v>0</v>
      </c>
      <c r="AR29" s="213">
        <f>'Day21'!AC23</f>
        <v>0</v>
      </c>
      <c r="AS29" s="213">
        <f t="shared" si="5"/>
        <v>0</v>
      </c>
      <c r="AT29" s="213">
        <f>'Day21'!AD20</f>
        <v>0</v>
      </c>
      <c r="AU29" s="213">
        <f>'Day21'!AD21</f>
        <v>0</v>
      </c>
      <c r="AV29" s="213">
        <f>'Day21'!AD22</f>
        <v>0</v>
      </c>
      <c r="AW29" s="213">
        <f>'Day21'!AD23</f>
        <v>0</v>
      </c>
      <c r="AX29" s="213">
        <f t="shared" si="6"/>
        <v>0</v>
      </c>
      <c r="AY29" s="221">
        <f>'Day21'!S23</f>
        <v>28.64</v>
      </c>
      <c r="AZ29" s="221">
        <f>'Day21'!T23</f>
        <v>28.59</v>
      </c>
      <c r="BA29" s="221">
        <f>'Day21'!U23</f>
        <v>28.605</v>
      </c>
      <c r="BB29" s="203">
        <f>'Day21'!V24</f>
        <v>4</v>
      </c>
      <c r="BC29" s="221">
        <f>'Day21'!W24</f>
        <v>5.0000000000000711E-2</v>
      </c>
      <c r="BD29" s="222">
        <f>'Day21'!X24</f>
        <v>9.5</v>
      </c>
      <c r="BE29" s="201">
        <f>IF('Day21'!M20="","",'Day21'!M20)</f>
        <v>-30</v>
      </c>
      <c r="BF29" s="223"/>
      <c r="BG29" s="259"/>
    </row>
    <row r="30" spans="1:59" ht="12.75" customHeight="1" x14ac:dyDescent="0.2">
      <c r="A30" s="259"/>
      <c r="B30" s="91">
        <v>22</v>
      </c>
      <c r="C30" s="200">
        <f>'Day22'!E20</f>
        <v>-9.3000000000000007</v>
      </c>
      <c r="D30" s="201">
        <f>'Day22'!G20</f>
        <v>-14.9</v>
      </c>
      <c r="E30" s="201">
        <f>'Day22'!H20</f>
        <v>-11.166666666666666</v>
      </c>
      <c r="F30" s="213">
        <f>'Day22'!J20</f>
        <v>0</v>
      </c>
      <c r="G30" s="213">
        <f>'Day22'!J21</f>
        <v>0</v>
      </c>
      <c r="H30" s="213">
        <f>'Day22'!J22</f>
        <v>0</v>
      </c>
      <c r="I30" s="213">
        <f>'Day22'!J23</f>
        <v>0</v>
      </c>
      <c r="J30" s="213">
        <f t="shared" si="0"/>
        <v>0</v>
      </c>
      <c r="K30" s="213">
        <f>'Day22'!K20</f>
        <v>0</v>
      </c>
      <c r="L30" s="213">
        <f>'Day22'!K21</f>
        <v>0</v>
      </c>
      <c r="M30" s="213">
        <f>'Day22'!K22</f>
        <v>0</v>
      </c>
      <c r="N30" s="213">
        <f>'Day22'!K23</f>
        <v>0</v>
      </c>
      <c r="O30" s="213">
        <f t="shared" si="1"/>
        <v>0</v>
      </c>
      <c r="P30" s="213">
        <f>'Day22'!L20</f>
        <v>0</v>
      </c>
      <c r="Q30" s="213">
        <f>'Day22'!L21</f>
        <v>0</v>
      </c>
      <c r="R30" s="213">
        <f>'Day22'!L22</f>
        <v>0</v>
      </c>
      <c r="S30" s="213">
        <f>'Day22'!L23</f>
        <v>0</v>
      </c>
      <c r="T30" s="213">
        <f t="shared" si="2"/>
        <v>0</v>
      </c>
      <c r="U30" s="202">
        <f>'Day22'!O20</f>
        <v>0</v>
      </c>
      <c r="V30" s="202">
        <f>'Day22'!P20</f>
        <v>0</v>
      </c>
      <c r="W30" s="202">
        <f>'Day22'!Q20</f>
        <v>0</v>
      </c>
      <c r="X30" s="202">
        <f t="shared" si="3"/>
        <v>0</v>
      </c>
      <c r="Y30" s="202">
        <f>'Day22'!R20</f>
        <v>0</v>
      </c>
      <c r="Z30" s="203">
        <f>'Day22'!D20</f>
        <v>12.5</v>
      </c>
      <c r="AA30" s="203">
        <f>'Day22'!C20</f>
        <v>114.43634147859105</v>
      </c>
      <c r="AB30" s="203">
        <f>'Day22'!T20</f>
        <v>49</v>
      </c>
      <c r="AC30" s="204">
        <f>'Day22'!S20</f>
        <v>160</v>
      </c>
      <c r="AD30" s="205">
        <f>'Day22'!W20</f>
        <v>61</v>
      </c>
      <c r="AE30" s="265"/>
      <c r="AF30" s="266"/>
      <c r="AG30" s="91">
        <v>22</v>
      </c>
      <c r="AH30" s="220">
        <f>'Day22'!Y21</f>
        <v>6.75</v>
      </c>
      <c r="AI30" s="203">
        <f>'Day22'!Z21</f>
        <v>20</v>
      </c>
      <c r="AJ30" s="213">
        <f>'Day22'!AB20</f>
        <v>0</v>
      </c>
      <c r="AK30" s="213">
        <f>'Day22'!AB21</f>
        <v>0</v>
      </c>
      <c r="AL30" s="213">
        <f>'Day22'!AB22</f>
        <v>0</v>
      </c>
      <c r="AM30" s="213">
        <f>'Day22'!AB23</f>
        <v>0</v>
      </c>
      <c r="AN30" s="213">
        <f t="shared" si="4"/>
        <v>0</v>
      </c>
      <c r="AO30" s="213">
        <f>'Day22'!AC20</f>
        <v>0</v>
      </c>
      <c r="AP30" s="213">
        <f>'Day22'!AC21</f>
        <v>0</v>
      </c>
      <c r="AQ30" s="213">
        <f>'Day22'!AC22</f>
        <v>0</v>
      </c>
      <c r="AR30" s="213">
        <f>'Day22'!AC23</f>
        <v>0</v>
      </c>
      <c r="AS30" s="213">
        <f t="shared" si="5"/>
        <v>0</v>
      </c>
      <c r="AT30" s="213">
        <f>'Day22'!AD20</f>
        <v>0</v>
      </c>
      <c r="AU30" s="213">
        <f>'Day22'!AD21</f>
        <v>0</v>
      </c>
      <c r="AV30" s="213">
        <f>'Day22'!AD22</f>
        <v>0</v>
      </c>
      <c r="AW30" s="213">
        <f>'Day22'!AD23</f>
        <v>0</v>
      </c>
      <c r="AX30" s="213">
        <f t="shared" si="6"/>
        <v>0</v>
      </c>
      <c r="AY30" s="221">
        <f>'Day22'!S23</f>
        <v>28.97</v>
      </c>
      <c r="AZ30" s="221">
        <f>'Day22'!T23</f>
        <v>28.85</v>
      </c>
      <c r="BA30" s="221">
        <f>'Day22'!U23</f>
        <v>28.92</v>
      </c>
      <c r="BB30" s="203">
        <f>'Day22'!V24</f>
        <v>4</v>
      </c>
      <c r="BC30" s="221">
        <f>'Day22'!W24</f>
        <v>0.11999999999999744</v>
      </c>
      <c r="BD30" s="222">
        <f>'Day22'!X24</f>
        <v>5.6</v>
      </c>
      <c r="BE30" s="201">
        <f>IF('Day22'!M20="","",'Day22'!M20)</f>
        <v>-30</v>
      </c>
      <c r="BF30" s="223"/>
      <c r="BG30" s="259"/>
    </row>
    <row r="31" spans="1:59" ht="12.75" customHeight="1" x14ac:dyDescent="0.2">
      <c r="A31" s="259"/>
      <c r="B31" s="91">
        <v>23</v>
      </c>
      <c r="C31" s="200">
        <f>'Day23'!E20</f>
        <v>-11.8</v>
      </c>
      <c r="D31" s="201">
        <f>'Day23'!G20</f>
        <v>-18.3</v>
      </c>
      <c r="E31" s="201">
        <f>'Day23'!H20</f>
        <v>-13.966666666666669</v>
      </c>
      <c r="F31" s="213">
        <f>'Day23'!J20</f>
        <v>0</v>
      </c>
      <c r="G31" s="213">
        <f>'Day23'!J21</f>
        <v>0</v>
      </c>
      <c r="H31" s="213">
        <f>'Day23'!J22</f>
        <v>0</v>
      </c>
      <c r="I31" s="213">
        <f>'Day23'!J23</f>
        <v>0</v>
      </c>
      <c r="J31" s="213">
        <f t="shared" si="0"/>
        <v>0</v>
      </c>
      <c r="K31" s="213">
        <f>'Day23'!K20</f>
        <v>0</v>
      </c>
      <c r="L31" s="213">
        <f>'Day23'!K21</f>
        <v>0</v>
      </c>
      <c r="M31" s="213">
        <f>'Day23'!K22</f>
        <v>0</v>
      </c>
      <c r="N31" s="213">
        <f>'Day23'!K23</f>
        <v>0</v>
      </c>
      <c r="O31" s="213">
        <f t="shared" si="1"/>
        <v>0</v>
      </c>
      <c r="P31" s="213">
        <f>'Day23'!L20</f>
        <v>0</v>
      </c>
      <c r="Q31" s="213">
        <f>'Day23'!L21</f>
        <v>0</v>
      </c>
      <c r="R31" s="213">
        <f>'Day23'!L22</f>
        <v>0</v>
      </c>
      <c r="S31" s="213">
        <f>'Day23'!L23</f>
        <v>0</v>
      </c>
      <c r="T31" s="213">
        <f t="shared" si="2"/>
        <v>0</v>
      </c>
      <c r="U31" s="202">
        <f>'Day23'!O20</f>
        <v>0</v>
      </c>
      <c r="V31" s="202">
        <f>'Day23'!P20</f>
        <v>0</v>
      </c>
      <c r="W31" s="202">
        <f>'Day23'!Q20</f>
        <v>0</v>
      </c>
      <c r="X31" s="202">
        <f t="shared" si="3"/>
        <v>0</v>
      </c>
      <c r="Y31" s="202">
        <f>'Day23'!R20</f>
        <v>0</v>
      </c>
      <c r="Z31" s="203">
        <f>'Day23'!D20</f>
        <v>8.5</v>
      </c>
      <c r="AA31" s="203">
        <f>'Day23'!C20</f>
        <v>23.54500379547158</v>
      </c>
      <c r="AB31" s="203">
        <f>'Day23'!T20</f>
        <v>18</v>
      </c>
      <c r="AC31" s="204">
        <f>'Day23'!S20</f>
        <v>80</v>
      </c>
      <c r="AD31" s="205">
        <f>'Day23'!W20</f>
        <v>23</v>
      </c>
      <c r="AE31" s="265"/>
      <c r="AF31" s="266"/>
      <c r="AG31" s="91">
        <v>23</v>
      </c>
      <c r="AH31" s="220">
        <f>'Day23'!Y21</f>
        <v>2.5</v>
      </c>
      <c r="AI31" s="203" t="str">
        <f>'Day23'!Z21</f>
        <v/>
      </c>
      <c r="AJ31" s="213">
        <f>'Day23'!AB20</f>
        <v>0</v>
      </c>
      <c r="AK31" s="213">
        <f>'Day23'!AB21</f>
        <v>0</v>
      </c>
      <c r="AL31" s="213">
        <f>'Day23'!AB22</f>
        <v>0</v>
      </c>
      <c r="AM31" s="213">
        <f>'Day23'!AB23</f>
        <v>0</v>
      </c>
      <c r="AN31" s="213">
        <f t="shared" si="4"/>
        <v>0</v>
      </c>
      <c r="AO31" s="213">
        <f>'Day23'!AC20</f>
        <v>0</v>
      </c>
      <c r="AP31" s="213">
        <f>'Day23'!AC21</f>
        <v>0</v>
      </c>
      <c r="AQ31" s="213">
        <f>'Day23'!AC22</f>
        <v>0</v>
      </c>
      <c r="AR31" s="213">
        <f>'Day23'!AC23</f>
        <v>0</v>
      </c>
      <c r="AS31" s="213">
        <f t="shared" si="5"/>
        <v>0</v>
      </c>
      <c r="AT31" s="213">
        <f>'Day23'!AD20</f>
        <v>0</v>
      </c>
      <c r="AU31" s="213">
        <f>'Day23'!AD21</f>
        <v>0</v>
      </c>
      <c r="AV31" s="213">
        <f>'Day23'!AD22</f>
        <v>0</v>
      </c>
      <c r="AW31" s="213">
        <f>'Day23'!AD23</f>
        <v>0</v>
      </c>
      <c r="AX31" s="213">
        <f t="shared" si="6"/>
        <v>0</v>
      </c>
      <c r="AY31" s="221">
        <f>'Day23'!S23</f>
        <v>28.89</v>
      </c>
      <c r="AZ31" s="221">
        <f>'Day23'!T23</f>
        <v>28.81</v>
      </c>
      <c r="BA31" s="221">
        <f>'Day23'!U23</f>
        <v>28.852499999999999</v>
      </c>
      <c r="BB31" s="203">
        <f>'Day23'!V24</f>
        <v>4</v>
      </c>
      <c r="BC31" s="221">
        <f>'Day23'!W24</f>
        <v>8.0000000000001847E-2</v>
      </c>
      <c r="BD31" s="222">
        <f>'Day23'!X24</f>
        <v>6.5</v>
      </c>
      <c r="BE31" s="201">
        <f>IF('Day23'!M20="","",'Day23'!M20)</f>
        <v>-31</v>
      </c>
      <c r="BF31" s="223"/>
      <c r="BG31" s="259"/>
    </row>
    <row r="32" spans="1:59" ht="12.75" customHeight="1" x14ac:dyDescent="0.2">
      <c r="A32" s="259"/>
      <c r="B32" s="91">
        <v>24</v>
      </c>
      <c r="C32" s="200">
        <f>'Day24'!E20</f>
        <v>-13.4</v>
      </c>
      <c r="D32" s="201">
        <f>'Day24'!G20</f>
        <v>-25.8</v>
      </c>
      <c r="E32" s="201">
        <f>'Day24'!H20</f>
        <v>-17.533333333333335</v>
      </c>
      <c r="F32" s="213">
        <f>'Day24'!J20</f>
        <v>0</v>
      </c>
      <c r="G32" s="213">
        <f>'Day24'!J21</f>
        <v>0</v>
      </c>
      <c r="H32" s="213">
        <f>'Day24'!J22</f>
        <v>0</v>
      </c>
      <c r="I32" s="213">
        <f>'Day24'!J23</f>
        <v>0</v>
      </c>
      <c r="J32" s="213">
        <f t="shared" si="0"/>
        <v>0</v>
      </c>
      <c r="K32" s="213">
        <f>'Day24'!K20</f>
        <v>0</v>
      </c>
      <c r="L32" s="213">
        <f>'Day24'!K21</f>
        <v>0</v>
      </c>
      <c r="M32" s="213">
        <f>'Day24'!K22</f>
        <v>0</v>
      </c>
      <c r="N32" s="213">
        <f>'Day24'!K23</f>
        <v>0</v>
      </c>
      <c r="O32" s="213">
        <f t="shared" si="1"/>
        <v>0</v>
      </c>
      <c r="P32" s="213">
        <f>'Day24'!L20</f>
        <v>0</v>
      </c>
      <c r="Q32" s="213">
        <f>'Day24'!L21</f>
        <v>0</v>
      </c>
      <c r="R32" s="213">
        <f>'Day24'!L22</f>
        <v>0</v>
      </c>
      <c r="S32" s="213">
        <f>'Day24'!L23</f>
        <v>0</v>
      </c>
      <c r="T32" s="213">
        <f t="shared" si="2"/>
        <v>0</v>
      </c>
      <c r="U32" s="202">
        <f>'Day24'!O20</f>
        <v>0</v>
      </c>
      <c r="V32" s="202">
        <f>'Day24'!P20</f>
        <v>0</v>
      </c>
      <c r="W32" s="202">
        <f>'Day24'!Q20</f>
        <v>0</v>
      </c>
      <c r="X32" s="202">
        <f t="shared" si="3"/>
        <v>0</v>
      </c>
      <c r="Y32" s="202">
        <f>'Day24'!R20</f>
        <v>0</v>
      </c>
      <c r="Z32" s="203">
        <f>'Day24'!D20</f>
        <v>2.25</v>
      </c>
      <c r="AA32" s="203">
        <f>'Day24'!C20</f>
        <v>80</v>
      </c>
      <c r="AB32" s="203">
        <f>'Day24'!T20</f>
        <v>16</v>
      </c>
      <c r="AC32" s="204">
        <f>'Day24'!S20</f>
        <v>80</v>
      </c>
      <c r="AD32" s="205">
        <f>'Day24'!W20</f>
        <v>20</v>
      </c>
      <c r="AE32" s="265"/>
      <c r="AF32" s="266"/>
      <c r="AG32" s="91">
        <v>24</v>
      </c>
      <c r="AH32" s="220" t="str">
        <f>'Day24'!Y21</f>
        <v/>
      </c>
      <c r="AI32" s="203" t="str">
        <f>'Day24'!Z21</f>
        <v/>
      </c>
      <c r="AJ32" s="213">
        <f>'Day24'!AB20</f>
        <v>0</v>
      </c>
      <c r="AK32" s="213">
        <f>'Day24'!AB21</f>
        <v>0</v>
      </c>
      <c r="AL32" s="213">
        <f>'Day24'!AB22</f>
        <v>0</v>
      </c>
      <c r="AM32" s="213">
        <f>'Day24'!AB23</f>
        <v>0</v>
      </c>
      <c r="AN32" s="213">
        <f t="shared" si="4"/>
        <v>0</v>
      </c>
      <c r="AO32" s="213">
        <f>'Day24'!AC20</f>
        <v>0</v>
      </c>
      <c r="AP32" s="213">
        <f>'Day24'!AC21</f>
        <v>0</v>
      </c>
      <c r="AQ32" s="213">
        <f>'Day24'!AC22</f>
        <v>0</v>
      </c>
      <c r="AR32" s="213">
        <f>'Day24'!AC23</f>
        <v>0</v>
      </c>
      <c r="AS32" s="213">
        <f t="shared" si="5"/>
        <v>0</v>
      </c>
      <c r="AT32" s="213">
        <f>'Day24'!AD20</f>
        <v>0</v>
      </c>
      <c r="AU32" s="213">
        <f>'Day24'!AD21</f>
        <v>0</v>
      </c>
      <c r="AV32" s="213">
        <f>'Day24'!AD22</f>
        <v>0</v>
      </c>
      <c r="AW32" s="213">
        <f>'Day24'!AD23</f>
        <v>0</v>
      </c>
      <c r="AX32" s="213">
        <f t="shared" si="6"/>
        <v>0</v>
      </c>
      <c r="AY32" s="221">
        <f>'Day24'!S23</f>
        <v>28.97</v>
      </c>
      <c r="AZ32" s="221">
        <f>'Day24'!T23</f>
        <v>28.91</v>
      </c>
      <c r="BA32" s="221">
        <f>'Day24'!U23</f>
        <v>28.9375</v>
      </c>
      <c r="BB32" s="203">
        <f>'Day24'!V24</f>
        <v>4</v>
      </c>
      <c r="BC32" s="221">
        <f>'Day24'!W24</f>
        <v>5.9999999999998721E-2</v>
      </c>
      <c r="BD32" s="222">
        <f>'Day24'!X24</f>
        <v>12.4</v>
      </c>
      <c r="BE32" s="201">
        <f>IF('Day24'!M20="","",'Day24'!M20)</f>
        <v>-30</v>
      </c>
      <c r="BF32" s="223"/>
      <c r="BG32" s="259"/>
    </row>
    <row r="33" spans="1:59" ht="12.75" customHeight="1" x14ac:dyDescent="0.2">
      <c r="A33" s="259"/>
      <c r="B33" s="91">
        <v>25</v>
      </c>
      <c r="C33" s="200">
        <f>'Day25'!E20</f>
        <v>-13.1</v>
      </c>
      <c r="D33" s="201">
        <f>'Day25'!G20</f>
        <v>-21.4</v>
      </c>
      <c r="E33" s="201">
        <f>'Day25'!H20</f>
        <v>-15.866666666666665</v>
      </c>
      <c r="F33" s="213">
        <f>'Day25'!J20</f>
        <v>0</v>
      </c>
      <c r="G33" s="213">
        <f>'Day25'!J21</f>
        <v>0</v>
      </c>
      <c r="H33" s="213">
        <f>'Day25'!J22</f>
        <v>0</v>
      </c>
      <c r="I33" s="213">
        <f>'Day25'!J23</f>
        <v>0</v>
      </c>
      <c r="J33" s="213">
        <f t="shared" si="0"/>
        <v>0</v>
      </c>
      <c r="K33" s="213">
        <f>'Day25'!K20</f>
        <v>0</v>
      </c>
      <c r="L33" s="213">
        <f>'Day25'!K21</f>
        <v>0</v>
      </c>
      <c r="M33" s="213">
        <f>'Day25'!K22</f>
        <v>0</v>
      </c>
      <c r="N33" s="213">
        <f>'Day25'!K23</f>
        <v>0</v>
      </c>
      <c r="O33" s="213">
        <f t="shared" si="1"/>
        <v>0</v>
      </c>
      <c r="P33" s="213">
        <f>'Day25'!L20</f>
        <v>0</v>
      </c>
      <c r="Q33" s="213">
        <f>'Day25'!L21</f>
        <v>0</v>
      </c>
      <c r="R33" s="213">
        <f>'Day25'!L22</f>
        <v>0</v>
      </c>
      <c r="S33" s="213">
        <f>'Day25'!L23</f>
        <v>0</v>
      </c>
      <c r="T33" s="213">
        <f t="shared" si="2"/>
        <v>0</v>
      </c>
      <c r="U33" s="202">
        <f>'Day25'!O20</f>
        <v>0</v>
      </c>
      <c r="V33" s="202">
        <f>'Day25'!P20</f>
        <v>0</v>
      </c>
      <c r="W33" s="202">
        <f>'Day25'!Q20</f>
        <v>0</v>
      </c>
      <c r="X33" s="202">
        <f t="shared" si="3"/>
        <v>0</v>
      </c>
      <c r="Y33" s="202">
        <f>'Day25'!R20</f>
        <v>0</v>
      </c>
      <c r="Z33" s="203">
        <f>'Day25'!D20</f>
        <v>9.25</v>
      </c>
      <c r="AA33" s="203">
        <f>'Day25'!C20</f>
        <v>77.073736965425098</v>
      </c>
      <c r="AB33" s="203">
        <f>'Day25'!T20</f>
        <v>17</v>
      </c>
      <c r="AC33" s="204">
        <f>'Day25'!S20</f>
        <v>40</v>
      </c>
      <c r="AD33" s="205">
        <f>'Day25'!W20</f>
        <v>23</v>
      </c>
      <c r="AE33" s="265"/>
      <c r="AF33" s="266"/>
      <c r="AG33" s="91">
        <v>25</v>
      </c>
      <c r="AH33" s="220" t="str">
        <f>'Day25'!Y21</f>
        <v/>
      </c>
      <c r="AI33" s="203" t="str">
        <f>'Day25'!Z21</f>
        <v/>
      </c>
      <c r="AJ33" s="213">
        <f>'Day25'!AB20</f>
        <v>0</v>
      </c>
      <c r="AK33" s="213">
        <f>'Day25'!AB21</f>
        <v>0</v>
      </c>
      <c r="AL33" s="213">
        <f>'Day25'!AB22</f>
        <v>0</v>
      </c>
      <c r="AM33" s="213">
        <f>'Day25'!AB23</f>
        <v>0</v>
      </c>
      <c r="AN33" s="213">
        <f t="shared" si="4"/>
        <v>0</v>
      </c>
      <c r="AO33" s="213">
        <f>'Day25'!AC20</f>
        <v>0</v>
      </c>
      <c r="AP33" s="213">
        <f>'Day25'!AC21</f>
        <v>0</v>
      </c>
      <c r="AQ33" s="213">
        <f>'Day25'!AC22</f>
        <v>0</v>
      </c>
      <c r="AR33" s="213">
        <f>'Day25'!AC23</f>
        <v>0</v>
      </c>
      <c r="AS33" s="213">
        <f t="shared" si="5"/>
        <v>0</v>
      </c>
      <c r="AT33" s="213">
        <f>'Day25'!AD20</f>
        <v>0</v>
      </c>
      <c r="AU33" s="213">
        <f>'Day25'!AD21</f>
        <v>0</v>
      </c>
      <c r="AV33" s="213">
        <f>'Day25'!AD22</f>
        <v>0</v>
      </c>
      <c r="AW33" s="213">
        <f>'Day25'!AD23</f>
        <v>0</v>
      </c>
      <c r="AX33" s="213">
        <f t="shared" si="6"/>
        <v>0</v>
      </c>
      <c r="AY33" s="221">
        <f>'Day25'!S23</f>
        <v>28.94</v>
      </c>
      <c r="AZ33" s="221">
        <f>'Day25'!T23</f>
        <v>28.87</v>
      </c>
      <c r="BA33" s="221">
        <f>'Day25'!U23</f>
        <v>28.897500000000001</v>
      </c>
      <c r="BB33" s="203">
        <f>'Day25'!V24</f>
        <v>4</v>
      </c>
      <c r="BC33" s="221">
        <f>'Day25'!W24</f>
        <v>7.0000000000000284E-2</v>
      </c>
      <c r="BD33" s="222">
        <f>'Day25'!X24</f>
        <v>8.2999999999999989</v>
      </c>
      <c r="BE33" s="201">
        <f>IF('Day25'!M20="","",'Day25'!M20)</f>
        <v>-31</v>
      </c>
      <c r="BF33" s="223"/>
      <c r="BG33" s="259"/>
    </row>
    <row r="34" spans="1:59" ht="12.75" customHeight="1" x14ac:dyDescent="0.2">
      <c r="A34" s="259"/>
      <c r="B34" s="91">
        <v>26</v>
      </c>
      <c r="C34" s="200">
        <f>'Day26'!E20</f>
        <v>-13.2</v>
      </c>
      <c r="D34" s="201">
        <f>'Day26'!G20</f>
        <v>-18.5</v>
      </c>
      <c r="E34" s="201">
        <f>'Day26'!H20</f>
        <v>-14.966666666666667</v>
      </c>
      <c r="F34" s="213">
        <f>'Day26'!J20</f>
        <v>0</v>
      </c>
      <c r="G34" s="213">
        <f>'Day26'!J21</f>
        <v>0</v>
      </c>
      <c r="H34" s="213">
        <f>'Day26'!J22</f>
        <v>0</v>
      </c>
      <c r="I34" s="213">
        <f>'Day26'!J23</f>
        <v>0</v>
      </c>
      <c r="J34" s="213">
        <f t="shared" si="0"/>
        <v>0</v>
      </c>
      <c r="K34" s="213">
        <f>'Day26'!K20</f>
        <v>0</v>
      </c>
      <c r="L34" s="213">
        <f>'Day26'!K21</f>
        <v>0</v>
      </c>
      <c r="M34" s="213">
        <f>'Day26'!K22</f>
        <v>0</v>
      </c>
      <c r="N34" s="213">
        <f>'Day26'!K23</f>
        <v>0</v>
      </c>
      <c r="O34" s="213">
        <f t="shared" si="1"/>
        <v>0</v>
      </c>
      <c r="P34" s="213">
        <f>'Day26'!L20</f>
        <v>0</v>
      </c>
      <c r="Q34" s="213">
        <f>'Day26'!L21</f>
        <v>1</v>
      </c>
      <c r="R34" s="213">
        <f>'Day26'!L22</f>
        <v>1</v>
      </c>
      <c r="S34" s="213">
        <f>'Day26'!L23</f>
        <v>0</v>
      </c>
      <c r="T34" s="213">
        <f t="shared" si="2"/>
        <v>2</v>
      </c>
      <c r="U34" s="202">
        <f>'Day26'!O20</f>
        <v>2</v>
      </c>
      <c r="V34" s="202">
        <f>'Day26'!P20</f>
        <v>0</v>
      </c>
      <c r="W34" s="202">
        <f>'Day26'!Q20</f>
        <v>0</v>
      </c>
      <c r="X34" s="202">
        <f t="shared" si="3"/>
        <v>2</v>
      </c>
      <c r="Y34" s="202">
        <f>'Day26'!R20</f>
        <v>0</v>
      </c>
      <c r="Z34" s="203">
        <f>'Day26'!D20</f>
        <v>19</v>
      </c>
      <c r="AA34" s="203">
        <f>'Day26'!C20</f>
        <v>121.09396871760015</v>
      </c>
      <c r="AB34" s="203">
        <f>'Day26'!T20</f>
        <v>36</v>
      </c>
      <c r="AC34" s="204">
        <f>'Day26'!S20</f>
        <v>160</v>
      </c>
      <c r="AD34" s="205">
        <f>'Day26'!W20</f>
        <v>44</v>
      </c>
      <c r="AE34" s="265"/>
      <c r="AF34" s="266"/>
      <c r="AG34" s="91">
        <v>26</v>
      </c>
      <c r="AH34" s="220">
        <f>'Day26'!Y21</f>
        <v>7.666666666666667</v>
      </c>
      <c r="AI34" s="203">
        <f>'Day26'!Z21</f>
        <v>60</v>
      </c>
      <c r="AJ34" s="213">
        <f>'Day26'!AB20</f>
        <v>0</v>
      </c>
      <c r="AK34" s="213">
        <f>'Day26'!AB21</f>
        <v>0</v>
      </c>
      <c r="AL34" s="213">
        <f>'Day26'!AB22</f>
        <v>0</v>
      </c>
      <c r="AM34" s="213">
        <f>'Day26'!AB23</f>
        <v>0</v>
      </c>
      <c r="AN34" s="213">
        <f t="shared" si="4"/>
        <v>0</v>
      </c>
      <c r="AO34" s="213">
        <f>'Day26'!AC20</f>
        <v>0</v>
      </c>
      <c r="AP34" s="213">
        <f>'Day26'!AC21</f>
        <v>0</v>
      </c>
      <c r="AQ34" s="213">
        <f>'Day26'!AC22</f>
        <v>0</v>
      </c>
      <c r="AR34" s="213">
        <f>'Day26'!AC23</f>
        <v>0</v>
      </c>
      <c r="AS34" s="213">
        <f t="shared" si="5"/>
        <v>0</v>
      </c>
      <c r="AT34" s="213">
        <f>'Day26'!AD20</f>
        <v>0</v>
      </c>
      <c r="AU34" s="213">
        <f>'Day26'!AD21</f>
        <v>0</v>
      </c>
      <c r="AV34" s="213">
        <f>'Day26'!AD22</f>
        <v>0</v>
      </c>
      <c r="AW34" s="213">
        <f>'Day26'!AD23</f>
        <v>0</v>
      </c>
      <c r="AX34" s="213">
        <f t="shared" si="6"/>
        <v>0</v>
      </c>
      <c r="AY34" s="221">
        <f>'Day26'!S23</f>
        <v>29.05</v>
      </c>
      <c r="AZ34" s="221">
        <f>'Day26'!T23</f>
        <v>28.95</v>
      </c>
      <c r="BA34" s="221">
        <f>'Day26'!U23</f>
        <v>28.9925</v>
      </c>
      <c r="BB34" s="203">
        <f>'Day26'!V24</f>
        <v>4</v>
      </c>
      <c r="BC34" s="221">
        <f>'Day26'!W24</f>
        <v>0.10000000000000142</v>
      </c>
      <c r="BD34" s="222">
        <f>'Day26'!X24</f>
        <v>5.3000000000000007</v>
      </c>
      <c r="BE34" s="201">
        <f>IF('Day26'!M20="","",'Day26'!M20)</f>
        <v>-33</v>
      </c>
      <c r="BF34" s="223"/>
      <c r="BG34" s="259"/>
    </row>
    <row r="35" spans="1:59" ht="12.75" customHeight="1" x14ac:dyDescent="0.2">
      <c r="A35" s="259"/>
      <c r="B35" s="91">
        <v>27</v>
      </c>
      <c r="C35" s="200">
        <f>'Day27'!E20</f>
        <v>-12.5</v>
      </c>
      <c r="D35" s="201">
        <f>'Day27'!G20</f>
        <v>-20.8</v>
      </c>
      <c r="E35" s="201">
        <f>'Day27'!H20</f>
        <v>-15.266666666666666</v>
      </c>
      <c r="F35" s="213">
        <f>'Day27'!J20</f>
        <v>0</v>
      </c>
      <c r="G35" s="213">
        <f>'Day27'!J21</f>
        <v>0</v>
      </c>
      <c r="H35" s="213">
        <f>'Day27'!J22</f>
        <v>0</v>
      </c>
      <c r="I35" s="213">
        <f>'Day27'!J23</f>
        <v>0</v>
      </c>
      <c r="J35" s="213">
        <f t="shared" si="0"/>
        <v>0</v>
      </c>
      <c r="K35" s="213">
        <f>'Day27'!K20</f>
        <v>0</v>
      </c>
      <c r="L35" s="213">
        <f>'Day27'!K21</f>
        <v>0</v>
      </c>
      <c r="M35" s="213">
        <f>'Day27'!K22</f>
        <v>0</v>
      </c>
      <c r="N35" s="213">
        <f>'Day27'!K23</f>
        <v>0</v>
      </c>
      <c r="O35" s="213">
        <f t="shared" si="1"/>
        <v>0</v>
      </c>
      <c r="P35" s="213">
        <f>'Day27'!L20</f>
        <v>0</v>
      </c>
      <c r="Q35" s="213">
        <f>'Day27'!L21</f>
        <v>0</v>
      </c>
      <c r="R35" s="213">
        <f>'Day27'!L22</f>
        <v>0</v>
      </c>
      <c r="S35" s="213">
        <f>'Day27'!L23</f>
        <v>0</v>
      </c>
      <c r="T35" s="213">
        <f t="shared" si="2"/>
        <v>0</v>
      </c>
      <c r="U35" s="202">
        <f>'Day27'!O20</f>
        <v>0</v>
      </c>
      <c r="V35" s="202">
        <f>'Day27'!P20</f>
        <v>0</v>
      </c>
      <c r="W35" s="202">
        <f>'Day27'!Q20</f>
        <v>0</v>
      </c>
      <c r="X35" s="202">
        <f t="shared" si="3"/>
        <v>0</v>
      </c>
      <c r="Y35" s="202">
        <f>'Day27'!R20</f>
        <v>0</v>
      </c>
      <c r="Z35" s="203">
        <f>'Day27'!D20</f>
        <v>15.25</v>
      </c>
      <c r="AA35" s="203">
        <f>'Day27'!C20</f>
        <v>54.885604549773483</v>
      </c>
      <c r="AB35" s="203">
        <f>'Day27'!T20</f>
        <v>24</v>
      </c>
      <c r="AC35" s="204">
        <f>'Day27'!S20</f>
        <v>110</v>
      </c>
      <c r="AD35" s="205">
        <f>'Day27'!W20</f>
        <v>32</v>
      </c>
      <c r="AE35" s="265"/>
      <c r="AF35" s="266"/>
      <c r="AG35" s="91">
        <v>27</v>
      </c>
      <c r="AH35" s="220">
        <f>'Day27'!Y21</f>
        <v>8</v>
      </c>
      <c r="AI35" s="203">
        <f>'Day27'!Z21</f>
        <v>95</v>
      </c>
      <c r="AJ35" s="213">
        <f>'Day27'!AB20</f>
        <v>0</v>
      </c>
      <c r="AK35" s="213">
        <f>'Day27'!AB21</f>
        <v>0</v>
      </c>
      <c r="AL35" s="213">
        <f>'Day27'!AB22</f>
        <v>0</v>
      </c>
      <c r="AM35" s="213">
        <f>'Day27'!AB23</f>
        <v>0</v>
      </c>
      <c r="AN35" s="213">
        <f t="shared" si="4"/>
        <v>0</v>
      </c>
      <c r="AO35" s="213">
        <f>'Day27'!AC20</f>
        <v>0</v>
      </c>
      <c r="AP35" s="213">
        <f>'Day27'!AC21</f>
        <v>0</v>
      </c>
      <c r="AQ35" s="213">
        <f>'Day27'!AC22</f>
        <v>0</v>
      </c>
      <c r="AR35" s="213">
        <f>'Day27'!AC23</f>
        <v>0</v>
      </c>
      <c r="AS35" s="213">
        <f t="shared" si="5"/>
        <v>0</v>
      </c>
      <c r="AT35" s="213">
        <f>'Day27'!AD20</f>
        <v>0</v>
      </c>
      <c r="AU35" s="213">
        <f>'Day27'!AD21</f>
        <v>0</v>
      </c>
      <c r="AV35" s="213">
        <f>'Day27'!AD22</f>
        <v>0</v>
      </c>
      <c r="AW35" s="213">
        <f>'Day27'!AD23</f>
        <v>0</v>
      </c>
      <c r="AX35" s="213">
        <f t="shared" si="6"/>
        <v>0</v>
      </c>
      <c r="AY35" s="221">
        <f>'Day27'!S23</f>
        <v>29.1</v>
      </c>
      <c r="AZ35" s="221">
        <f>'Day27'!T23</f>
        <v>29.08</v>
      </c>
      <c r="BA35" s="221">
        <f>'Day27'!U23</f>
        <v>29.087499999999999</v>
      </c>
      <c r="BB35" s="203">
        <f>'Day27'!V24</f>
        <v>4</v>
      </c>
      <c r="BC35" s="221">
        <f>'Day27'!W24</f>
        <v>2.0000000000003126E-2</v>
      </c>
      <c r="BD35" s="222">
        <f>'Day27'!X24</f>
        <v>8.3000000000000007</v>
      </c>
      <c r="BE35" s="201">
        <f>IF('Day27'!M20="","",'Day27'!M20)</f>
        <v>-34</v>
      </c>
      <c r="BF35" s="223"/>
      <c r="BG35" s="259"/>
    </row>
    <row r="36" spans="1:59" ht="12.75" customHeight="1" x14ac:dyDescent="0.2">
      <c r="A36" s="259"/>
      <c r="B36" s="91">
        <v>28</v>
      </c>
      <c r="C36" s="200">
        <f>'Day28'!E20</f>
        <v>-13.3</v>
      </c>
      <c r="D36" s="201">
        <f>'Day28'!G20</f>
        <v>-21.2</v>
      </c>
      <c r="E36" s="201">
        <f>'Day28'!H20</f>
        <v>-15.933333333333332</v>
      </c>
      <c r="F36" s="213">
        <f>'Day28'!J20</f>
        <v>0</v>
      </c>
      <c r="G36" s="213">
        <f>'Day28'!J21</f>
        <v>0</v>
      </c>
      <c r="H36" s="213">
        <f>'Day28'!J22</f>
        <v>0</v>
      </c>
      <c r="I36" s="213">
        <f>'Day28'!J23</f>
        <v>0</v>
      </c>
      <c r="J36" s="213">
        <f t="shared" si="0"/>
        <v>0</v>
      </c>
      <c r="K36" s="213">
        <f>'Day28'!K20</f>
        <v>0</v>
      </c>
      <c r="L36" s="213">
        <f>'Day28'!K21</f>
        <v>0</v>
      </c>
      <c r="M36" s="213">
        <f>'Day28'!K22</f>
        <v>0</v>
      </c>
      <c r="N36" s="213">
        <f>'Day28'!K23</f>
        <v>0</v>
      </c>
      <c r="O36" s="213">
        <f t="shared" si="1"/>
        <v>0</v>
      </c>
      <c r="P36" s="213">
        <f>'Day28'!L20</f>
        <v>0</v>
      </c>
      <c r="Q36" s="213">
        <f>'Day28'!L21</f>
        <v>0</v>
      </c>
      <c r="R36" s="213">
        <f>'Day28'!L22</f>
        <v>0</v>
      </c>
      <c r="S36" s="213">
        <f>'Day28'!L23</f>
        <v>0</v>
      </c>
      <c r="T36" s="213">
        <f t="shared" si="2"/>
        <v>0</v>
      </c>
      <c r="U36" s="202">
        <f>'Day28'!O20</f>
        <v>0</v>
      </c>
      <c r="V36" s="202">
        <f>'Day28'!P20</f>
        <v>0</v>
      </c>
      <c r="W36" s="202">
        <f>'Day28'!Q20</f>
        <v>0</v>
      </c>
      <c r="X36" s="202">
        <f t="shared" si="3"/>
        <v>0</v>
      </c>
      <c r="Y36" s="202">
        <f>'Day28'!R20</f>
        <v>0</v>
      </c>
      <c r="Z36" s="203">
        <f>'Day28'!D20</f>
        <v>5.75</v>
      </c>
      <c r="AA36" s="203">
        <f>'Day28'!C20</f>
        <v>82.674003878556888</v>
      </c>
      <c r="AB36" s="203">
        <f>'Day28'!T20</f>
        <v>24</v>
      </c>
      <c r="AC36" s="204">
        <f>'Day28'!S20</f>
        <v>40</v>
      </c>
      <c r="AD36" s="205">
        <f>'Day28'!W20</f>
        <v>30</v>
      </c>
      <c r="AE36" s="265"/>
      <c r="AF36" s="266"/>
      <c r="AG36" s="91">
        <v>28</v>
      </c>
      <c r="AH36" s="220">
        <f>'Day28'!Y21</f>
        <v>6.666666666666667</v>
      </c>
      <c r="AI36" s="203" t="str">
        <f>'Day28'!Z21</f>
        <v/>
      </c>
      <c r="AJ36" s="213">
        <f>'Day28'!AB20</f>
        <v>0</v>
      </c>
      <c r="AK36" s="213">
        <f>'Day28'!AB21</f>
        <v>0</v>
      </c>
      <c r="AL36" s="213">
        <f>'Day28'!AB22</f>
        <v>0</v>
      </c>
      <c r="AM36" s="213">
        <f>'Day28'!AB23</f>
        <v>0</v>
      </c>
      <c r="AN36" s="213">
        <f t="shared" si="4"/>
        <v>0</v>
      </c>
      <c r="AO36" s="213">
        <f>'Day28'!AC20</f>
        <v>0</v>
      </c>
      <c r="AP36" s="213">
        <f>'Day28'!AC21</f>
        <v>0</v>
      </c>
      <c r="AQ36" s="213">
        <f>'Day28'!AC22</f>
        <v>0</v>
      </c>
      <c r="AR36" s="213">
        <f>'Day28'!AC23</f>
        <v>0</v>
      </c>
      <c r="AS36" s="213">
        <f t="shared" si="5"/>
        <v>0</v>
      </c>
      <c r="AT36" s="213">
        <f>'Day28'!AD20</f>
        <v>0</v>
      </c>
      <c r="AU36" s="213">
        <f>'Day28'!AD21</f>
        <v>0</v>
      </c>
      <c r="AV36" s="213">
        <f>'Day28'!AD22</f>
        <v>0</v>
      </c>
      <c r="AW36" s="213">
        <f>'Day28'!AD23</f>
        <v>0</v>
      </c>
      <c r="AX36" s="213">
        <f t="shared" si="6"/>
        <v>0</v>
      </c>
      <c r="AY36" s="221">
        <f>'Day28'!S23</f>
        <v>29.2</v>
      </c>
      <c r="AZ36" s="221">
        <f>'Day28'!T23</f>
        <v>29.17</v>
      </c>
      <c r="BA36" s="221">
        <f>'Day28'!U23</f>
        <v>29.185000000000002</v>
      </c>
      <c r="BB36" s="203">
        <f>'Day28'!V24</f>
        <v>4</v>
      </c>
      <c r="BC36" s="221">
        <f>'Day28'!W24</f>
        <v>2.9999999999997584E-2</v>
      </c>
      <c r="BD36" s="222">
        <f>'Day28'!X24</f>
        <v>7.8999999999999986</v>
      </c>
      <c r="BE36" s="201">
        <f>IF('Day28'!M20="","",'Day28'!M20)</f>
        <v>-36</v>
      </c>
      <c r="BF36" s="223"/>
      <c r="BG36" s="259"/>
    </row>
    <row r="37" spans="1:59" ht="12.75" customHeight="1" x14ac:dyDescent="0.2">
      <c r="A37" s="259"/>
      <c r="B37" s="91">
        <v>29</v>
      </c>
      <c r="C37" s="200">
        <f>'Day29'!E20</f>
        <v>-14</v>
      </c>
      <c r="D37" s="201">
        <f>'Day29'!G20</f>
        <v>-21.9</v>
      </c>
      <c r="E37" s="201">
        <f>'Day29'!H20</f>
        <v>-16.633333333333333</v>
      </c>
      <c r="F37" s="213">
        <f>'Day29'!J20</f>
        <v>0</v>
      </c>
      <c r="G37" s="213">
        <f>'Day29'!J21</f>
        <v>0</v>
      </c>
      <c r="H37" s="213">
        <f>'Day29'!J22</f>
        <v>0</v>
      </c>
      <c r="I37" s="213">
        <f>'Day29'!J23</f>
        <v>0</v>
      </c>
      <c r="J37" s="213">
        <f t="shared" si="0"/>
        <v>0</v>
      </c>
      <c r="K37" s="213">
        <f>'Day29'!K20</f>
        <v>0</v>
      </c>
      <c r="L37" s="213">
        <f>'Day29'!K21</f>
        <v>0</v>
      </c>
      <c r="M37" s="213">
        <f>'Day29'!K22</f>
        <v>0</v>
      </c>
      <c r="N37" s="213">
        <f>'Day29'!K23</f>
        <v>0</v>
      </c>
      <c r="O37" s="213">
        <f t="shared" si="1"/>
        <v>0</v>
      </c>
      <c r="P37" s="213">
        <f>'Day29'!L20</f>
        <v>0</v>
      </c>
      <c r="Q37" s="213">
        <f>'Day29'!L21</f>
        <v>0</v>
      </c>
      <c r="R37" s="213">
        <f>'Day29'!L22</f>
        <v>0</v>
      </c>
      <c r="S37" s="213">
        <f>'Day29'!L23</f>
        <v>0</v>
      </c>
      <c r="T37" s="213">
        <f t="shared" si="2"/>
        <v>0</v>
      </c>
      <c r="U37" s="202">
        <f>'Day29'!O20</f>
        <v>0</v>
      </c>
      <c r="V37" s="202">
        <f>'Day29'!P20</f>
        <v>0</v>
      </c>
      <c r="W37" s="202">
        <f>'Day29'!Q20</f>
        <v>0</v>
      </c>
      <c r="X37" s="202">
        <f t="shared" si="3"/>
        <v>0</v>
      </c>
      <c r="Y37" s="202">
        <f>'Day29'!R20</f>
        <v>0</v>
      </c>
      <c r="Z37" s="203">
        <f>'Day29'!D20</f>
        <v>16.5</v>
      </c>
      <c r="AA37" s="203">
        <f>'Day29'!C20</f>
        <v>53.667892956418406</v>
      </c>
      <c r="AB37" s="203">
        <f>'Day29'!T20</f>
        <v>31</v>
      </c>
      <c r="AC37" s="204">
        <f>'Day29'!S20</f>
        <v>40</v>
      </c>
      <c r="AD37" s="205">
        <f>'Day29'!W20</f>
        <v>35</v>
      </c>
      <c r="AE37" s="265"/>
      <c r="AF37" s="266"/>
      <c r="AG37" s="91">
        <v>29</v>
      </c>
      <c r="AH37" s="220">
        <f>'Day29'!Y21</f>
        <v>3.75</v>
      </c>
      <c r="AI37" s="203" t="str">
        <f>'Day29'!Z21</f>
        <v/>
      </c>
      <c r="AJ37" s="213">
        <f>'Day29'!AB20</f>
        <v>0</v>
      </c>
      <c r="AK37" s="213">
        <f>'Day29'!AB21</f>
        <v>0</v>
      </c>
      <c r="AL37" s="213">
        <f>'Day29'!AB22</f>
        <v>0</v>
      </c>
      <c r="AM37" s="213">
        <f>'Day29'!AB23</f>
        <v>0</v>
      </c>
      <c r="AN37" s="213">
        <f t="shared" si="4"/>
        <v>0</v>
      </c>
      <c r="AO37" s="213">
        <f>'Day29'!AC20</f>
        <v>0</v>
      </c>
      <c r="AP37" s="213">
        <f>'Day29'!AC21</f>
        <v>0</v>
      </c>
      <c r="AQ37" s="213">
        <f>'Day29'!AC22</f>
        <v>0</v>
      </c>
      <c r="AR37" s="213">
        <f>'Day29'!AC23</f>
        <v>0</v>
      </c>
      <c r="AS37" s="213">
        <f t="shared" si="5"/>
        <v>0</v>
      </c>
      <c r="AT37" s="213">
        <f>'Day29'!AD20</f>
        <v>0</v>
      </c>
      <c r="AU37" s="213">
        <f>'Day29'!AD21</f>
        <v>0</v>
      </c>
      <c r="AV37" s="213">
        <f>'Day29'!AD22</f>
        <v>0</v>
      </c>
      <c r="AW37" s="213">
        <f>'Day29'!AD23</f>
        <v>0</v>
      </c>
      <c r="AX37" s="213">
        <f t="shared" si="6"/>
        <v>0</v>
      </c>
      <c r="AY37" s="221">
        <f>'Day29'!S23</f>
        <v>29.26</v>
      </c>
      <c r="AZ37" s="221">
        <f>'Day29'!T23</f>
        <v>29.22</v>
      </c>
      <c r="BA37" s="221">
        <f>'Day29'!U23</f>
        <v>29.245000000000001</v>
      </c>
      <c r="BB37" s="203">
        <f>'Day29'!V24</f>
        <v>4</v>
      </c>
      <c r="BC37" s="221">
        <f>'Day29'!W24</f>
        <v>4.00000000000027E-2</v>
      </c>
      <c r="BD37" s="222">
        <f>'Day29'!X24</f>
        <v>7.8999999999999986</v>
      </c>
      <c r="BE37" s="201" t="str">
        <f>IF('Day29'!M20="","",'Day29'!M20)</f>
        <v/>
      </c>
      <c r="BF37" s="223"/>
      <c r="BG37" s="259"/>
    </row>
    <row r="38" spans="1:59" ht="12.75" customHeight="1" x14ac:dyDescent="0.2">
      <c r="A38" s="259"/>
      <c r="B38" s="91">
        <v>30</v>
      </c>
      <c r="C38" s="200">
        <f>'Day30'!E20</f>
        <v>-17.7</v>
      </c>
      <c r="D38" s="201">
        <f>'Day30'!G20</f>
        <v>-27.7</v>
      </c>
      <c r="E38" s="201">
        <f>'Day30'!H20</f>
        <v>-21.033333333333331</v>
      </c>
      <c r="F38" s="213">
        <f>'Day30'!J20</f>
        <v>0</v>
      </c>
      <c r="G38" s="213">
        <f>'Day30'!J21</f>
        <v>0</v>
      </c>
      <c r="H38" s="213">
        <f>'Day30'!J22</f>
        <v>0</v>
      </c>
      <c r="I38" s="213">
        <f>'Day30'!J23</f>
        <v>0</v>
      </c>
      <c r="J38" s="213">
        <f t="shared" si="0"/>
        <v>0</v>
      </c>
      <c r="K38" s="213">
        <f>'Day30'!K20</f>
        <v>0</v>
      </c>
      <c r="L38" s="213">
        <f>'Day30'!K21</f>
        <v>0</v>
      </c>
      <c r="M38" s="213">
        <f>'Day30'!K22</f>
        <v>0</v>
      </c>
      <c r="N38" s="213">
        <f>'Day30'!K23</f>
        <v>0</v>
      </c>
      <c r="O38" s="213">
        <f t="shared" si="1"/>
        <v>0</v>
      </c>
      <c r="P38" s="213">
        <f>'Day30'!L20</f>
        <v>0</v>
      </c>
      <c r="Q38" s="213">
        <f>'Day30'!L21</f>
        <v>0</v>
      </c>
      <c r="R38" s="213">
        <f>'Day30'!L22</f>
        <v>0</v>
      </c>
      <c r="S38" s="213">
        <f>'Day30'!L23</f>
        <v>0</v>
      </c>
      <c r="T38" s="213">
        <f t="shared" si="2"/>
        <v>0</v>
      </c>
      <c r="U38" s="202">
        <f>'Day30'!O20</f>
        <v>0</v>
      </c>
      <c r="V38" s="202">
        <f>'Day30'!P20</f>
        <v>0</v>
      </c>
      <c r="W38" s="202">
        <f>'Day30'!Q20</f>
        <v>0</v>
      </c>
      <c r="X38" s="202">
        <f t="shared" si="3"/>
        <v>0</v>
      </c>
      <c r="Y38" s="202">
        <f>'Day30'!R20</f>
        <v>0</v>
      </c>
      <c r="Z38" s="203">
        <f>'Day30'!D20</f>
        <v>16.25</v>
      </c>
      <c r="AA38" s="203">
        <f>'Day30'!C20</f>
        <v>34.167817769786026</v>
      </c>
      <c r="AB38" s="203">
        <f>'Day30'!T20</f>
        <v>30</v>
      </c>
      <c r="AC38" s="204">
        <f>'Day30'!S20</f>
        <v>20</v>
      </c>
      <c r="AD38" s="205">
        <f>'Day30'!W20</f>
        <v>40</v>
      </c>
      <c r="AE38" s="265"/>
      <c r="AF38" s="266"/>
      <c r="AG38" s="91">
        <v>30</v>
      </c>
      <c r="AH38" s="220">
        <f>'Day30'!Y21</f>
        <v>2</v>
      </c>
      <c r="AI38" s="203" t="str">
        <f>'Day30'!Z21</f>
        <v/>
      </c>
      <c r="AJ38" s="213">
        <f>'Day30'!AB20</f>
        <v>0</v>
      </c>
      <c r="AK38" s="213">
        <f>'Day30'!AB21</f>
        <v>0</v>
      </c>
      <c r="AL38" s="213">
        <f>'Day30'!AB22</f>
        <v>0</v>
      </c>
      <c r="AM38" s="213">
        <f>'Day30'!AB23</f>
        <v>0</v>
      </c>
      <c r="AN38" s="213">
        <f t="shared" si="4"/>
        <v>0</v>
      </c>
      <c r="AO38" s="213">
        <f>'Day30'!AC20</f>
        <v>0</v>
      </c>
      <c r="AP38" s="213">
        <f>'Day30'!AC21</f>
        <v>0</v>
      </c>
      <c r="AQ38" s="213">
        <f>'Day30'!AC22</f>
        <v>0</v>
      </c>
      <c r="AR38" s="213">
        <f>'Day30'!AC23</f>
        <v>0</v>
      </c>
      <c r="AS38" s="213">
        <f t="shared" si="5"/>
        <v>0</v>
      </c>
      <c r="AT38" s="213">
        <f>'Day30'!AD20</f>
        <v>0</v>
      </c>
      <c r="AU38" s="213">
        <f>'Day30'!AD21</f>
        <v>0</v>
      </c>
      <c r="AV38" s="213">
        <f>'Day30'!AD22</f>
        <v>0</v>
      </c>
      <c r="AW38" s="213">
        <f>'Day30'!AD23</f>
        <v>0</v>
      </c>
      <c r="AX38" s="213">
        <f t="shared" si="6"/>
        <v>0</v>
      </c>
      <c r="AY38" s="221">
        <f>'Day30'!S23</f>
        <v>29.26</v>
      </c>
      <c r="AZ38" s="221">
        <f>'Day30'!T23</f>
        <v>29.2</v>
      </c>
      <c r="BA38" s="221">
        <f>'Day30'!U23</f>
        <v>29.23</v>
      </c>
      <c r="BB38" s="203">
        <f>'Day30'!V24</f>
        <v>4</v>
      </c>
      <c r="BC38" s="221">
        <f>'Day30'!W24</f>
        <v>6.0000000000002274E-2</v>
      </c>
      <c r="BD38" s="222">
        <f>'Day30'!X24</f>
        <v>10</v>
      </c>
      <c r="BE38" s="201" t="str">
        <f>IF('Day30'!M20="","",'Day30'!M20)</f>
        <v/>
      </c>
      <c r="BF38" s="223"/>
      <c r="BG38" s="259"/>
    </row>
    <row r="39" spans="1:59" ht="12.75" customHeight="1" thickBot="1" x14ac:dyDescent="0.25">
      <c r="A39" s="259"/>
      <c r="B39" s="103">
        <v>31</v>
      </c>
      <c r="C39" s="206" t="str">
        <f>'Day31'!E20</f>
        <v/>
      </c>
      <c r="D39" s="207" t="str">
        <f>'Day31'!G20</f>
        <v/>
      </c>
      <c r="E39" s="207" t="str">
        <f>'Day31'!H20</f>
        <v/>
      </c>
      <c r="F39" s="214">
        <f>'Day31'!J20</f>
        <v>0</v>
      </c>
      <c r="G39" s="214">
        <f>'Day31'!J21</f>
        <v>0</v>
      </c>
      <c r="H39" s="214">
        <f>'Day31'!J22</f>
        <v>0</v>
      </c>
      <c r="I39" s="214">
        <f>'Day31'!J23</f>
        <v>0</v>
      </c>
      <c r="J39" s="214">
        <f t="shared" si="0"/>
        <v>0</v>
      </c>
      <c r="K39" s="214">
        <f>'Day31'!K20</f>
        <v>0</v>
      </c>
      <c r="L39" s="214">
        <f>'Day31'!K21</f>
        <v>0</v>
      </c>
      <c r="M39" s="214">
        <f>'Day31'!K22</f>
        <v>0</v>
      </c>
      <c r="N39" s="214">
        <f>'Day31'!K23</f>
        <v>0</v>
      </c>
      <c r="O39" s="214">
        <f t="shared" si="1"/>
        <v>0</v>
      </c>
      <c r="P39" s="214">
        <f>'Day31'!L20</f>
        <v>0</v>
      </c>
      <c r="Q39" s="214">
        <f>'Day31'!L21</f>
        <v>0</v>
      </c>
      <c r="R39" s="214">
        <f>'Day31'!L22</f>
        <v>0</v>
      </c>
      <c r="S39" s="214">
        <f>'Day31'!L23</f>
        <v>0</v>
      </c>
      <c r="T39" s="214">
        <f t="shared" si="2"/>
        <v>0</v>
      </c>
      <c r="U39" s="208">
        <f>'Day31'!O20</f>
        <v>0</v>
      </c>
      <c r="V39" s="208">
        <f>'Day31'!P20</f>
        <v>0</v>
      </c>
      <c r="W39" s="208">
        <f>'Day31'!Q20</f>
        <v>0</v>
      </c>
      <c r="X39" s="208">
        <f t="shared" si="3"/>
        <v>0</v>
      </c>
      <c r="Y39" s="208">
        <f>'Day31'!R20</f>
        <v>0</v>
      </c>
      <c r="Z39" s="209" t="str">
        <f>'Day31'!D20</f>
        <v/>
      </c>
      <c r="AA39" s="209" t="str">
        <f>'Day31'!C20</f>
        <v/>
      </c>
      <c r="AB39" s="209" t="str">
        <f>'Day31'!T20</f>
        <v/>
      </c>
      <c r="AC39" s="210" t="str">
        <f>'Day31'!S20</f>
        <v/>
      </c>
      <c r="AD39" s="211" t="str">
        <f>'Day31'!W20</f>
        <v/>
      </c>
      <c r="AE39" s="265"/>
      <c r="AF39" s="266"/>
      <c r="AG39" s="103">
        <v>31</v>
      </c>
      <c r="AH39" s="224" t="str">
        <f>'Day31'!Y21</f>
        <v/>
      </c>
      <c r="AI39" s="209" t="str">
        <f>'Day31'!Z21</f>
        <v/>
      </c>
      <c r="AJ39" s="214">
        <f>'Day31'!AB20</f>
        <v>0</v>
      </c>
      <c r="AK39" s="214">
        <f>'Day31'!AB21</f>
        <v>0</v>
      </c>
      <c r="AL39" s="214">
        <f>'Day31'!AB22</f>
        <v>0</v>
      </c>
      <c r="AM39" s="214">
        <f>'Day31'!AB23</f>
        <v>0</v>
      </c>
      <c r="AN39" s="214">
        <f t="shared" si="4"/>
        <v>0</v>
      </c>
      <c r="AO39" s="214">
        <f>'Day31'!AC20</f>
        <v>0</v>
      </c>
      <c r="AP39" s="214">
        <f>'Day31'!AC21</f>
        <v>0</v>
      </c>
      <c r="AQ39" s="214">
        <f>'Day31'!AC22</f>
        <v>0</v>
      </c>
      <c r="AR39" s="214">
        <f>'Day31'!AC23</f>
        <v>0</v>
      </c>
      <c r="AS39" s="214">
        <f t="shared" si="5"/>
        <v>0</v>
      </c>
      <c r="AT39" s="214">
        <f>'Day31'!AD20</f>
        <v>0</v>
      </c>
      <c r="AU39" s="214">
        <f>'Day31'!AD21</f>
        <v>0</v>
      </c>
      <c r="AV39" s="214">
        <f>'Day31'!AD22</f>
        <v>0</v>
      </c>
      <c r="AW39" s="214">
        <f>'Day31'!AD23</f>
        <v>0</v>
      </c>
      <c r="AX39" s="214">
        <f t="shared" si="6"/>
        <v>0</v>
      </c>
      <c r="AY39" s="225" t="str">
        <f>'Day31'!S23</f>
        <v/>
      </c>
      <c r="AZ39" s="225" t="str">
        <f>'Day31'!T23</f>
        <v/>
      </c>
      <c r="BA39" s="225" t="str">
        <f>'Day31'!U23</f>
        <v/>
      </c>
      <c r="BB39" s="209">
        <f>'Day31'!V24</f>
        <v>0</v>
      </c>
      <c r="BC39" s="225" t="str">
        <f>'Day31'!W24</f>
        <v/>
      </c>
      <c r="BD39" s="226" t="str">
        <f>'Day31'!X24</f>
        <v/>
      </c>
      <c r="BE39" s="207" t="str">
        <f>IF('Day31'!M20="","",'Day31'!M20)</f>
        <v/>
      </c>
      <c r="BF39" s="227"/>
      <c r="BG39" s="259"/>
    </row>
    <row r="40" spans="1:59" ht="12.75" customHeight="1" thickBot="1" x14ac:dyDescent="0.25">
      <c r="A40" s="260"/>
      <c r="B40" s="269"/>
      <c r="C40" s="270"/>
      <c r="D40" s="270"/>
      <c r="E40" s="270"/>
      <c r="F40" s="271"/>
      <c r="G40" s="271"/>
      <c r="H40" s="271"/>
      <c r="I40" s="271"/>
      <c r="J40" s="271"/>
      <c r="K40" s="271"/>
      <c r="L40" s="271"/>
      <c r="M40" s="271"/>
      <c r="N40" s="271"/>
      <c r="O40" s="271"/>
      <c r="P40" s="271"/>
      <c r="Q40" s="271"/>
      <c r="R40" s="272"/>
      <c r="S40" s="272"/>
      <c r="T40" s="272"/>
      <c r="U40" s="272"/>
      <c r="V40" s="272"/>
      <c r="W40" s="273"/>
      <c r="X40" s="273"/>
      <c r="Y40" s="274"/>
      <c r="Z40" s="273"/>
      <c r="AA40" s="273"/>
      <c r="AB40" s="275"/>
      <c r="AC40" s="273"/>
      <c r="AD40" s="276"/>
      <c r="AE40" s="267"/>
      <c r="AF40" s="268"/>
      <c r="AG40" s="274"/>
      <c r="AH40" s="274"/>
      <c r="AI40" s="274"/>
      <c r="AJ40" s="274"/>
      <c r="AK40" s="274"/>
      <c r="AL40" s="274"/>
      <c r="AM40" s="274"/>
      <c r="AN40" s="274"/>
      <c r="AO40" s="274"/>
      <c r="AP40" s="274"/>
      <c r="AQ40" s="274"/>
      <c r="AR40" s="279"/>
      <c r="AS40" s="279"/>
      <c r="AT40" s="279"/>
      <c r="AU40" s="273"/>
      <c r="AV40" s="280"/>
      <c r="AW40" s="273"/>
      <c r="AX40" s="273"/>
      <c r="AY40" s="270"/>
      <c r="AZ40" s="281"/>
      <c r="BA40" s="260"/>
      <c r="BB40" s="259"/>
      <c r="BC40" s="259"/>
      <c r="BD40" s="259"/>
      <c r="BE40" s="259"/>
      <c r="BF40" s="259"/>
      <c r="BG40" s="259"/>
    </row>
    <row r="41" spans="1:59" ht="12.75" customHeight="1" thickBot="1" x14ac:dyDescent="0.25">
      <c r="A41" s="259"/>
      <c r="B41" s="32"/>
      <c r="C41" s="33"/>
      <c r="D41" s="33"/>
      <c r="E41" s="33"/>
      <c r="F41" s="78"/>
      <c r="G41" s="78"/>
      <c r="H41" s="78"/>
      <c r="I41" s="104"/>
      <c r="J41" s="104"/>
      <c r="K41" s="104"/>
      <c r="L41" s="104"/>
      <c r="M41" s="104"/>
      <c r="N41" s="104"/>
      <c r="O41" s="104"/>
      <c r="P41" s="104"/>
      <c r="Q41" s="78"/>
      <c r="R41" s="80"/>
      <c r="S41" s="80"/>
      <c r="T41" s="80"/>
      <c r="U41" s="80"/>
      <c r="V41" s="80"/>
      <c r="W41" s="33"/>
      <c r="X41" s="33"/>
      <c r="Y41" s="33"/>
      <c r="Z41" s="33"/>
      <c r="AA41" s="33"/>
      <c r="AB41" s="33"/>
      <c r="AC41" s="33"/>
      <c r="AD41" s="81"/>
      <c r="AE41" s="260"/>
      <c r="AF41" s="259"/>
      <c r="AG41" s="32"/>
      <c r="AH41" s="33"/>
      <c r="AI41" s="92"/>
      <c r="AJ41" s="92"/>
      <c r="AK41" s="92"/>
      <c r="AL41" s="92"/>
      <c r="AM41" s="119"/>
      <c r="AN41" s="92"/>
      <c r="AO41" s="111"/>
      <c r="AP41" s="111"/>
      <c r="AQ41" s="111"/>
      <c r="AR41" s="111"/>
      <c r="AS41" s="111"/>
      <c r="AT41" s="111"/>
      <c r="AU41" s="111"/>
      <c r="AV41" s="111"/>
      <c r="AW41" s="111"/>
      <c r="AX41" s="112"/>
      <c r="AY41" s="93"/>
      <c r="AZ41" s="112"/>
      <c r="BA41" s="112"/>
      <c r="BB41" s="94"/>
      <c r="BC41" s="94"/>
      <c r="BD41" s="94"/>
      <c r="BE41" s="94"/>
      <c r="BF41" s="81"/>
      <c r="BG41" s="259"/>
    </row>
    <row r="42" spans="1:59" ht="12.75" customHeight="1" x14ac:dyDescent="0.2">
      <c r="A42" s="259"/>
      <c r="B42" s="34"/>
      <c r="C42" s="35"/>
      <c r="D42" s="35"/>
      <c r="E42" s="35"/>
      <c r="F42" s="82"/>
      <c r="G42" s="82"/>
      <c r="H42" s="82"/>
      <c r="I42" s="105"/>
      <c r="J42" s="684" t="s">
        <v>131</v>
      </c>
      <c r="K42" s="685"/>
      <c r="L42" s="685"/>
      <c r="M42" s="685"/>
      <c r="N42" s="685"/>
      <c r="O42" s="685"/>
      <c r="P42" s="686"/>
      <c r="Q42" s="82"/>
      <c r="R42" s="125"/>
      <c r="S42" s="125"/>
      <c r="T42" s="125"/>
      <c r="U42" s="125"/>
      <c r="V42" s="125"/>
      <c r="W42" s="124"/>
      <c r="X42" s="124"/>
      <c r="Y42" s="124"/>
      <c r="Z42" s="35"/>
      <c r="AA42" s="35"/>
      <c r="AB42" s="35"/>
      <c r="AC42" s="35"/>
      <c r="AD42" s="72"/>
      <c r="AE42" s="260"/>
      <c r="AF42" s="259"/>
      <c r="AG42" s="34"/>
      <c r="AH42" s="35"/>
      <c r="AI42" s="95"/>
      <c r="AJ42" s="95"/>
      <c r="AK42" s="95"/>
      <c r="AL42" s="95"/>
      <c r="AM42" s="684" t="s">
        <v>131</v>
      </c>
      <c r="AN42" s="685"/>
      <c r="AO42" s="685"/>
      <c r="AP42" s="685"/>
      <c r="AQ42" s="685"/>
      <c r="AR42" s="685"/>
      <c r="AS42" s="686"/>
      <c r="AT42" s="95"/>
      <c r="AU42" s="113"/>
      <c r="AV42" s="113"/>
      <c r="AW42" s="113"/>
      <c r="AX42" s="65"/>
      <c r="AY42" s="69"/>
      <c r="AZ42" s="65"/>
      <c r="BA42" s="65"/>
      <c r="BB42" s="96"/>
      <c r="BC42" s="96"/>
      <c r="BD42" s="96"/>
      <c r="BE42" s="96"/>
      <c r="BF42" s="72"/>
      <c r="BG42" s="259"/>
    </row>
    <row r="43" spans="1:59" ht="12.75" customHeight="1" thickBot="1" x14ac:dyDescent="0.25">
      <c r="A43" s="259"/>
      <c r="B43" s="34"/>
      <c r="C43" s="35"/>
      <c r="D43" s="35"/>
      <c r="E43" s="35"/>
      <c r="F43" s="82"/>
      <c r="G43" s="82"/>
      <c r="H43" s="82"/>
      <c r="I43" s="105"/>
      <c r="J43" s="687"/>
      <c r="K43" s="688"/>
      <c r="L43" s="688"/>
      <c r="M43" s="688"/>
      <c r="N43" s="688"/>
      <c r="O43" s="688"/>
      <c r="P43" s="689"/>
      <c r="Q43" s="82"/>
      <c r="R43" s="125"/>
      <c r="S43" s="125"/>
      <c r="T43" s="125"/>
      <c r="U43" s="125"/>
      <c r="V43" s="84"/>
      <c r="W43" s="35"/>
      <c r="X43" s="35"/>
      <c r="Y43" s="35"/>
      <c r="Z43" s="35"/>
      <c r="AA43" s="35"/>
      <c r="AB43" s="35"/>
      <c r="AC43" s="35"/>
      <c r="AD43" s="72"/>
      <c r="AE43" s="260"/>
      <c r="AF43" s="259"/>
      <c r="AG43" s="34"/>
      <c r="AH43" s="35"/>
      <c r="AI43" s="95"/>
      <c r="AJ43" s="95"/>
      <c r="AK43" s="95"/>
      <c r="AL43" s="95"/>
      <c r="AM43" s="687"/>
      <c r="AN43" s="688"/>
      <c r="AO43" s="688"/>
      <c r="AP43" s="688"/>
      <c r="AQ43" s="688"/>
      <c r="AR43" s="688"/>
      <c r="AS43" s="689"/>
      <c r="AT43" s="95"/>
      <c r="AU43" s="113"/>
      <c r="AV43" s="113"/>
      <c r="AW43" s="113"/>
      <c r="AX43" s="65"/>
      <c r="AY43" s="69"/>
      <c r="AZ43" s="65"/>
      <c r="BA43" s="65"/>
      <c r="BB43" s="96"/>
      <c r="BC43" s="96"/>
      <c r="BD43" s="96"/>
      <c r="BE43" s="96"/>
      <c r="BF43" s="72"/>
      <c r="BG43" s="259"/>
    </row>
    <row r="44" spans="1:59" ht="12.75" customHeight="1" x14ac:dyDescent="0.2">
      <c r="A44" s="259"/>
      <c r="B44" s="34"/>
      <c r="C44" s="57"/>
      <c r="D44" s="57"/>
      <c r="E44" s="124"/>
      <c r="F44" s="134"/>
      <c r="G44" s="134"/>
      <c r="H44" s="134"/>
      <c r="I44" s="134"/>
      <c r="J44" s="134"/>
      <c r="K44" s="134"/>
      <c r="L44" s="134"/>
      <c r="M44" s="134"/>
      <c r="N44" s="134"/>
      <c r="O44" s="134"/>
      <c r="P44" s="134"/>
      <c r="Q44" s="82"/>
      <c r="R44" s="125"/>
      <c r="S44" s="125"/>
      <c r="T44" s="125"/>
      <c r="U44" s="125"/>
      <c r="V44" s="84"/>
      <c r="W44" s="35"/>
      <c r="X44" s="35"/>
      <c r="Y44" s="35"/>
      <c r="Z44" s="35"/>
      <c r="AA44" s="35"/>
      <c r="AB44" s="35"/>
      <c r="AC44" s="35"/>
      <c r="AD44" s="72"/>
      <c r="AE44" s="260"/>
      <c r="AF44" s="259"/>
      <c r="AG44" s="34"/>
      <c r="AH44" s="35"/>
      <c r="AI44" s="95"/>
      <c r="AJ44" s="95"/>
      <c r="AK44" s="95"/>
      <c r="AL44" s="95"/>
      <c r="AM44" s="95"/>
      <c r="AN44" s="95"/>
      <c r="AO44" s="95"/>
      <c r="AP44" s="95"/>
      <c r="AQ44" s="95"/>
      <c r="AR44" s="84"/>
      <c r="AS44" s="84"/>
      <c r="AT44" s="84"/>
      <c r="AU44" s="69"/>
      <c r="AV44" s="69"/>
      <c r="AW44" s="69"/>
      <c r="AX44" s="35"/>
      <c r="AY44" s="35"/>
      <c r="AZ44" s="35"/>
      <c r="BA44" s="35"/>
      <c r="BB44" s="96"/>
      <c r="BC44" s="96"/>
      <c r="BD44" s="96"/>
      <c r="BE44" s="96"/>
      <c r="BF44" s="72"/>
      <c r="BG44" s="259"/>
    </row>
    <row r="45" spans="1:59" ht="12.75" customHeight="1" x14ac:dyDescent="0.2">
      <c r="A45" s="259"/>
      <c r="B45" s="34"/>
      <c r="C45" s="35"/>
      <c r="D45" s="35"/>
      <c r="E45" s="696" t="s">
        <v>142</v>
      </c>
      <c r="F45" s="697"/>
      <c r="G45" s="697"/>
      <c r="H45" s="697"/>
      <c r="I45" s="697"/>
      <c r="J45" s="697"/>
      <c r="K45" s="697"/>
      <c r="L45" s="697"/>
      <c r="M45" s="697"/>
      <c r="N45" s="697"/>
      <c r="O45" s="697"/>
      <c r="P45" s="698"/>
      <c r="Q45" s="82"/>
      <c r="R45" s="84"/>
      <c r="S45" s="84"/>
      <c r="T45" s="84"/>
      <c r="U45" s="84"/>
      <c r="V45" s="84"/>
      <c r="W45" s="35"/>
      <c r="X45" s="35"/>
      <c r="Y45" s="35"/>
      <c r="Z45" s="35"/>
      <c r="AA45" s="35"/>
      <c r="AB45" s="35"/>
      <c r="AC45" s="35"/>
      <c r="AD45" s="72"/>
      <c r="AE45" s="260"/>
      <c r="AF45" s="259"/>
      <c r="AG45" s="762" t="s">
        <v>69</v>
      </c>
      <c r="AH45" s="759" t="s">
        <v>144</v>
      </c>
      <c r="AI45" s="760"/>
      <c r="AJ45" s="760"/>
      <c r="AK45" s="760"/>
      <c r="AL45" s="760"/>
      <c r="AM45" s="760"/>
      <c r="AN45" s="760"/>
      <c r="AO45" s="760"/>
      <c r="AP45" s="760"/>
      <c r="AQ45" s="760"/>
      <c r="AR45" s="760"/>
      <c r="AS45" s="761"/>
      <c r="AT45" s="69"/>
      <c r="AU45" s="69"/>
      <c r="AV45" s="69"/>
      <c r="AW45" s="681" t="s">
        <v>86</v>
      </c>
      <c r="AX45" s="735" t="s">
        <v>79</v>
      </c>
      <c r="AY45" s="35"/>
      <c r="AZ45" s="35"/>
      <c r="BA45" s="35"/>
      <c r="BB45" s="96"/>
      <c r="BC45" s="96"/>
      <c r="BD45" s="96"/>
      <c r="BE45" s="96"/>
      <c r="BF45" s="72"/>
      <c r="BG45" s="259"/>
    </row>
    <row r="46" spans="1:59" ht="12.75" customHeight="1" x14ac:dyDescent="0.2">
      <c r="A46" s="259"/>
      <c r="B46" s="734" t="s">
        <v>143</v>
      </c>
      <c r="C46" s="697"/>
      <c r="D46" s="698"/>
      <c r="E46" s="765" t="s">
        <v>136</v>
      </c>
      <c r="F46" s="766"/>
      <c r="G46" s="766"/>
      <c r="H46" s="767"/>
      <c r="I46" s="765" t="s">
        <v>137</v>
      </c>
      <c r="J46" s="766"/>
      <c r="K46" s="766"/>
      <c r="L46" s="767"/>
      <c r="M46" s="765" t="s">
        <v>138</v>
      </c>
      <c r="N46" s="766"/>
      <c r="O46" s="766"/>
      <c r="P46" s="767"/>
      <c r="Q46" s="768" t="s">
        <v>97</v>
      </c>
      <c r="R46" s="769"/>
      <c r="S46" s="769"/>
      <c r="T46" s="770"/>
      <c r="U46" s="681" t="s">
        <v>78</v>
      </c>
      <c r="V46" s="696" t="s">
        <v>98</v>
      </c>
      <c r="W46" s="698"/>
      <c r="X46" s="696" t="s">
        <v>81</v>
      </c>
      <c r="Y46" s="698"/>
      <c r="Z46" s="681" t="s">
        <v>82</v>
      </c>
      <c r="AA46" s="121"/>
      <c r="AB46" s="121"/>
      <c r="AC46" s="121"/>
      <c r="AD46" s="72"/>
      <c r="AE46" s="260"/>
      <c r="AF46" s="259"/>
      <c r="AG46" s="763"/>
      <c r="AH46" s="743" t="s">
        <v>139</v>
      </c>
      <c r="AI46" s="744"/>
      <c r="AJ46" s="744"/>
      <c r="AK46" s="745"/>
      <c r="AL46" s="743" t="s">
        <v>140</v>
      </c>
      <c r="AM46" s="744"/>
      <c r="AN46" s="744"/>
      <c r="AO46" s="745"/>
      <c r="AP46" s="743" t="s">
        <v>141</v>
      </c>
      <c r="AQ46" s="744"/>
      <c r="AR46" s="744"/>
      <c r="AS46" s="745"/>
      <c r="AT46" s="748" t="s">
        <v>91</v>
      </c>
      <c r="AU46" s="749"/>
      <c r="AV46" s="749"/>
      <c r="AW46" s="682"/>
      <c r="AX46" s="736"/>
      <c r="AY46" s="96"/>
      <c r="AZ46" s="35"/>
      <c r="BA46" s="35"/>
      <c r="BB46" s="35"/>
      <c r="BC46" s="138"/>
      <c r="BD46" s="138"/>
      <c r="BE46" s="138"/>
      <c r="BF46" s="72"/>
      <c r="BG46" s="259"/>
    </row>
    <row r="47" spans="1:59" ht="12.75" customHeight="1" x14ac:dyDescent="0.2">
      <c r="A47" s="259"/>
      <c r="B47" s="106" t="s">
        <v>0</v>
      </c>
      <c r="C47" s="26" t="s">
        <v>1</v>
      </c>
      <c r="D47" s="26" t="s">
        <v>2</v>
      </c>
      <c r="E47" s="99" t="s">
        <v>87</v>
      </c>
      <c r="F47" s="99" t="s">
        <v>88</v>
      </c>
      <c r="G47" s="99" t="s">
        <v>89</v>
      </c>
      <c r="H47" s="99" t="s">
        <v>90</v>
      </c>
      <c r="I47" s="99" t="s">
        <v>87</v>
      </c>
      <c r="J47" s="99" t="s">
        <v>88</v>
      </c>
      <c r="K47" s="99" t="s">
        <v>89</v>
      </c>
      <c r="L47" s="99" t="s">
        <v>90</v>
      </c>
      <c r="M47" s="99" t="s">
        <v>87</v>
      </c>
      <c r="N47" s="99" t="s">
        <v>88</v>
      </c>
      <c r="O47" s="99" t="s">
        <v>89</v>
      </c>
      <c r="P47" s="99" t="s">
        <v>90</v>
      </c>
      <c r="Q47" s="100" t="s">
        <v>59</v>
      </c>
      <c r="R47" s="100" t="s">
        <v>60</v>
      </c>
      <c r="S47" s="100" t="s">
        <v>61</v>
      </c>
      <c r="T47" s="101" t="s">
        <v>4</v>
      </c>
      <c r="U47" s="683"/>
      <c r="V47" s="26" t="s">
        <v>65</v>
      </c>
      <c r="W47" s="26" t="s">
        <v>66</v>
      </c>
      <c r="X47" s="26" t="s">
        <v>65</v>
      </c>
      <c r="Y47" s="26" t="s">
        <v>66</v>
      </c>
      <c r="Z47" s="683"/>
      <c r="AA47" s="121"/>
      <c r="AB47" s="121"/>
      <c r="AC47" s="121"/>
      <c r="AD47" s="72"/>
      <c r="AE47" s="260"/>
      <c r="AF47" s="264"/>
      <c r="AG47" s="764"/>
      <c r="AH47" s="99" t="s">
        <v>87</v>
      </c>
      <c r="AI47" s="99" t="s">
        <v>88</v>
      </c>
      <c r="AJ47" s="99" t="s">
        <v>89</v>
      </c>
      <c r="AK47" s="99" t="s">
        <v>90</v>
      </c>
      <c r="AL47" s="99" t="s">
        <v>87</v>
      </c>
      <c r="AM47" s="99" t="s">
        <v>88</v>
      </c>
      <c r="AN47" s="99" t="s">
        <v>89</v>
      </c>
      <c r="AO47" s="99" t="s">
        <v>90</v>
      </c>
      <c r="AP47" s="99" t="s">
        <v>87</v>
      </c>
      <c r="AQ47" s="99" t="s">
        <v>88</v>
      </c>
      <c r="AR47" s="99" t="s">
        <v>89</v>
      </c>
      <c r="AS47" s="99" t="s">
        <v>90</v>
      </c>
      <c r="AT47" s="46" t="s">
        <v>0</v>
      </c>
      <c r="AU47" s="46" t="s">
        <v>1</v>
      </c>
      <c r="AV47" s="46" t="s">
        <v>2</v>
      </c>
      <c r="AW47" s="683"/>
      <c r="AX47" s="737"/>
      <c r="AY47" s="96"/>
      <c r="AZ47" s="35"/>
      <c r="BA47" s="35"/>
      <c r="BB47" s="35"/>
      <c r="BC47" s="138"/>
      <c r="BD47" s="138"/>
      <c r="BE47" s="138"/>
      <c r="BF47" s="72"/>
      <c r="BG47" s="259"/>
    </row>
    <row r="48" spans="1:59" ht="12.75" customHeight="1" x14ac:dyDescent="0.2">
      <c r="A48" s="259"/>
      <c r="B48" s="239">
        <f>IF((COUNT(C9:C39))=0,"",(MAX(C9:C39)))</f>
        <v>-5.9</v>
      </c>
      <c r="C48" s="240">
        <f>IF((COUNT(D9:D39))=0,"",(MIN(D9:D39)))</f>
        <v>-35.9</v>
      </c>
      <c r="D48" s="241">
        <f>IF((COUNT(E9:E39))=0,"",(SUM(E9:E39)/COUNT(E9:E39)))</f>
        <v>-17.440000000000001</v>
      </c>
      <c r="E48" s="242">
        <f>SUM(F9:F39)</f>
        <v>14</v>
      </c>
      <c r="F48" s="230">
        <f>SUM(G9:G39)</f>
        <v>15</v>
      </c>
      <c r="G48" s="230">
        <f>SUM(H9:H39)</f>
        <v>10</v>
      </c>
      <c r="H48" s="231">
        <f>SUM(I9:I39)</f>
        <v>12</v>
      </c>
      <c r="I48" s="229">
        <f>SUM(K9:K39)</f>
        <v>19</v>
      </c>
      <c r="J48" s="230">
        <f>SUM(L9:L39)</f>
        <v>11</v>
      </c>
      <c r="K48" s="230">
        <f>SUM(M9:M39)</f>
        <v>7</v>
      </c>
      <c r="L48" s="231">
        <f>SUM(N9:N39)</f>
        <v>5</v>
      </c>
      <c r="M48" s="229">
        <f>SUM(P9:P39)</f>
        <v>22.5</v>
      </c>
      <c r="N48" s="230">
        <f>SUM(Q9:Q39)</f>
        <v>10</v>
      </c>
      <c r="O48" s="230">
        <f>SUM(R9:R39)</f>
        <v>13</v>
      </c>
      <c r="P48" s="231">
        <f>SUM(S9:S39)</f>
        <v>7</v>
      </c>
      <c r="Q48" s="229">
        <f>SUM(U9:U39)</f>
        <v>63</v>
      </c>
      <c r="R48" s="230">
        <f>SUM(V9:V39)</f>
        <v>4.5</v>
      </c>
      <c r="S48" s="230">
        <f>SUM(W9:W39)</f>
        <v>92</v>
      </c>
      <c r="T48" s="231">
        <f>SUM(Q48:S48)</f>
        <v>159.5</v>
      </c>
      <c r="U48" s="243">
        <f>SUM(Y9:Y39)</f>
        <v>12.800000000000002</v>
      </c>
      <c r="V48" s="244" t="e">
        <f>'Winds-Month'!D39</f>
        <v>#DIV/0!</v>
      </c>
      <c r="W48" s="245">
        <f>IF(COUNT(Z9:Z39)=0,"",SUM(Z9:Z39)/COUNT(Z9:Z39))</f>
        <v>11.941666666666666</v>
      </c>
      <c r="X48" s="246">
        <f>IF(COUNT(AB9:AB39)=0,"",VLOOKUP(MAX(AB9:AB39),AB9:AC39,2,FALSE))</f>
        <v>170</v>
      </c>
      <c r="Y48" s="245">
        <f>IF(COUNT(AB9:AB39)=0,"",MAX(AB9:AB39))</f>
        <v>54</v>
      </c>
      <c r="Z48" s="246">
        <f>IF(COUNT(AD9:AD39)=0,"",MAX(AD9:AD39))</f>
        <v>63</v>
      </c>
      <c r="AA48" s="65"/>
      <c r="AB48" s="65"/>
      <c r="AC48" s="65"/>
      <c r="AD48" s="72"/>
      <c r="AE48" s="260"/>
      <c r="AF48" s="264"/>
      <c r="AG48" s="228">
        <f>IF(COUNT(AH9:AH39)=0,"",SUM(AH9:AH39)/COUNT(AH9:AH39))</f>
        <v>5.6474358974358978</v>
      </c>
      <c r="AH48" s="229">
        <f>SUM(AJ9:AJ39)</f>
        <v>5</v>
      </c>
      <c r="AI48" s="230">
        <f>SUM(AK9:AK39)</f>
        <v>8</v>
      </c>
      <c r="AJ48" s="230">
        <f>SUM(AL9:AL39)</f>
        <v>12.5</v>
      </c>
      <c r="AK48" s="231">
        <f>SUM(AM9:AM39)</f>
        <v>10</v>
      </c>
      <c r="AL48" s="229">
        <f>SUM(AO9:AO39)</f>
        <v>4</v>
      </c>
      <c r="AM48" s="230">
        <f>SUM(AP9:AP39)</f>
        <v>12</v>
      </c>
      <c r="AN48" s="230">
        <f>SUM(AQ9:AQ39)</f>
        <v>5.5</v>
      </c>
      <c r="AO48" s="231">
        <f>SUM(AR9:AR39)</f>
        <v>6</v>
      </c>
      <c r="AP48" s="229">
        <f>SUM(AT9:AT39)</f>
        <v>15</v>
      </c>
      <c r="AQ48" s="230">
        <f>SUM(AU9:AU39)</f>
        <v>20</v>
      </c>
      <c r="AR48" s="230">
        <f>SUM(AV9:AV39)</f>
        <v>6</v>
      </c>
      <c r="AS48" s="231">
        <f>SUM(AW9:AW39)</f>
        <v>8</v>
      </c>
      <c r="AT48" s="232">
        <f>IF(COUNT(AY9:AY39)=0,"",MAX(AY9:AY39))</f>
        <v>29.67</v>
      </c>
      <c r="AU48" s="233">
        <f>IF(COUNT(AZ9:AZ39)=0,"",MIN(AZ9:AZ39))</f>
        <v>28.59</v>
      </c>
      <c r="AV48" s="234">
        <f>IF(COUNT(BA9:BA39)=0,"",SUM(BA9:BA39)/COUNT(BA9:BA39))</f>
        <v>29.103166666666663</v>
      </c>
      <c r="AW48" s="235">
        <f>SUM(BB9:BB39)</f>
        <v>120</v>
      </c>
      <c r="AX48" s="236">
        <f>IF(COUNT(BE9:BE39)=0,"",MIN(BE9:BE39))</f>
        <v>-51</v>
      </c>
      <c r="AY48" s="96"/>
      <c r="AZ48" s="35"/>
      <c r="BA48" s="35"/>
      <c r="BB48" s="35"/>
      <c r="BC48" s="138"/>
      <c r="BD48" s="138"/>
      <c r="BE48" s="138"/>
      <c r="BF48" s="72"/>
      <c r="BG48" s="259"/>
    </row>
    <row r="49" spans="1:59" ht="12.75" customHeight="1" x14ac:dyDescent="0.2">
      <c r="A49" s="259"/>
      <c r="B49" s="34"/>
      <c r="C49" s="35"/>
      <c r="D49" s="35"/>
      <c r="E49" s="35"/>
      <c r="F49" s="82"/>
      <c r="G49" s="82"/>
      <c r="H49" s="82"/>
      <c r="I49" s="82"/>
      <c r="J49" s="82"/>
      <c r="K49" s="82"/>
      <c r="L49" s="82"/>
      <c r="M49" s="82"/>
      <c r="N49" s="82"/>
      <c r="O49" s="82"/>
      <c r="P49" s="82"/>
      <c r="Q49" s="105"/>
      <c r="R49" s="84"/>
      <c r="S49" s="84"/>
      <c r="T49" s="84"/>
      <c r="U49" s="57"/>
      <c r="V49" s="57"/>
      <c r="W49" s="35"/>
      <c r="X49" s="35"/>
      <c r="Y49" s="35"/>
      <c r="Z49" s="35"/>
      <c r="AA49" s="35"/>
      <c r="AB49" s="35"/>
      <c r="AC49" s="127" t="s">
        <v>7</v>
      </c>
      <c r="AD49" s="72"/>
      <c r="AE49" s="260"/>
      <c r="AF49" s="259"/>
      <c r="AG49" s="34"/>
      <c r="AH49" s="95"/>
      <c r="AI49" s="95"/>
      <c r="AJ49" s="95"/>
      <c r="AK49" s="95"/>
      <c r="AL49" s="95"/>
      <c r="AM49" s="95"/>
      <c r="AN49" s="95"/>
      <c r="AO49" s="95"/>
      <c r="AP49" s="95"/>
      <c r="AQ49" s="84"/>
      <c r="AR49" s="84"/>
      <c r="AS49" s="107"/>
      <c r="AT49" s="69"/>
      <c r="AU49" s="69"/>
      <c r="AV49" s="69"/>
      <c r="AW49" s="681" t="s">
        <v>113</v>
      </c>
      <c r="AX49" s="35"/>
      <c r="AY49" s="69"/>
      <c r="AZ49" s="35"/>
      <c r="BA49" s="35"/>
      <c r="BB49" s="96"/>
      <c r="BC49" s="96"/>
      <c r="BD49" s="96"/>
      <c r="BE49" s="96"/>
      <c r="BF49" s="72"/>
      <c r="BG49" s="259"/>
    </row>
    <row r="50" spans="1:59" ht="12.75" customHeight="1" x14ac:dyDescent="0.2">
      <c r="A50" s="259"/>
      <c r="B50" s="732" t="s">
        <v>143</v>
      </c>
      <c r="C50" s="733"/>
      <c r="D50" s="35"/>
      <c r="E50" s="746" t="s">
        <v>100</v>
      </c>
      <c r="F50" s="747"/>
      <c r="G50" s="747"/>
      <c r="H50" s="253">
        <f>SUM(E48:H48)</f>
        <v>51</v>
      </c>
      <c r="I50" s="747" t="s">
        <v>104</v>
      </c>
      <c r="J50" s="747"/>
      <c r="K50" s="747"/>
      <c r="L50" s="253">
        <f>SUM(I48:L48)</f>
        <v>42</v>
      </c>
      <c r="M50" s="747" t="s">
        <v>112</v>
      </c>
      <c r="N50" s="747"/>
      <c r="O50" s="747"/>
      <c r="P50" s="253">
        <f>SUM(M48:P48)</f>
        <v>52.5</v>
      </c>
      <c r="Q50" s="82"/>
      <c r="R50" s="752" t="s">
        <v>128</v>
      </c>
      <c r="S50" s="753"/>
      <c r="T50" s="754"/>
      <c r="U50" s="84"/>
      <c r="V50" s="84"/>
      <c r="W50" s="35"/>
      <c r="X50" s="35"/>
      <c r="Y50" s="35"/>
      <c r="Z50" s="35"/>
      <c r="AA50" s="35"/>
      <c r="AB50" s="35"/>
      <c r="AC50" s="128" t="s">
        <v>8</v>
      </c>
      <c r="AD50" s="72"/>
      <c r="AE50" s="260"/>
      <c r="AF50" s="259"/>
      <c r="AG50" s="34"/>
      <c r="AH50" s="746" t="s">
        <v>114</v>
      </c>
      <c r="AI50" s="747"/>
      <c r="AJ50" s="747"/>
      <c r="AK50" s="253">
        <f>SUM(AN9:AN39)</f>
        <v>35.5</v>
      </c>
      <c r="AL50" s="747" t="s">
        <v>118</v>
      </c>
      <c r="AM50" s="747"/>
      <c r="AN50" s="747"/>
      <c r="AO50" s="253">
        <f>SUM(AS9:AS39)</f>
        <v>27.5</v>
      </c>
      <c r="AP50" s="747" t="s">
        <v>122</v>
      </c>
      <c r="AQ50" s="747"/>
      <c r="AR50" s="747"/>
      <c r="AS50" s="253">
        <f>SUM(AX9:AX39)</f>
        <v>49</v>
      </c>
      <c r="AT50" s="69"/>
      <c r="AU50" s="69"/>
      <c r="AV50" s="69"/>
      <c r="AW50" s="683"/>
      <c r="AX50" s="35"/>
      <c r="AY50" s="96"/>
      <c r="AZ50" s="35"/>
      <c r="BA50" s="35"/>
      <c r="BB50" s="96"/>
      <c r="BC50" s="96"/>
      <c r="BD50" s="96"/>
      <c r="BE50" s="96"/>
      <c r="BF50" s="72"/>
      <c r="BG50" s="259"/>
    </row>
    <row r="51" spans="1:59" ht="12.75" customHeight="1" x14ac:dyDescent="0.2">
      <c r="A51" s="259"/>
      <c r="B51" s="734" t="s">
        <v>183</v>
      </c>
      <c r="C51" s="698"/>
      <c r="D51" s="35"/>
      <c r="E51" s="758" t="s">
        <v>101</v>
      </c>
      <c r="F51" s="740"/>
      <c r="G51" s="740"/>
      <c r="H51" s="238">
        <f>COUNTIF(J9:J39,"&gt;0")</f>
        <v>7</v>
      </c>
      <c r="I51" s="740" t="s">
        <v>105</v>
      </c>
      <c r="J51" s="740"/>
      <c r="K51" s="740"/>
      <c r="L51" s="238">
        <f>COUNTIF(O9:O39,"&gt;0")</f>
        <v>7</v>
      </c>
      <c r="M51" s="740" t="s">
        <v>111</v>
      </c>
      <c r="N51" s="740"/>
      <c r="O51" s="740"/>
      <c r="P51" s="238">
        <f>COUNTIF(T9:T39,"&gt;0")</f>
        <v>8</v>
      </c>
      <c r="Q51" s="82"/>
      <c r="R51" s="738" t="s">
        <v>126</v>
      </c>
      <c r="S51" s="739"/>
      <c r="T51" s="247">
        <f>Q48</f>
        <v>63</v>
      </c>
      <c r="U51" s="84"/>
      <c r="V51" s="84"/>
      <c r="W51" s="35"/>
      <c r="X51" s="35"/>
      <c r="Y51" s="35"/>
      <c r="Z51" s="35"/>
      <c r="AA51" s="35"/>
      <c r="AB51" s="35"/>
      <c r="AC51" s="129" t="s">
        <v>9</v>
      </c>
      <c r="AD51" s="72"/>
      <c r="AE51" s="260"/>
      <c r="AF51" s="259"/>
      <c r="AG51" s="34"/>
      <c r="AH51" s="758" t="s">
        <v>115</v>
      </c>
      <c r="AI51" s="740"/>
      <c r="AJ51" s="740"/>
      <c r="AK51" s="238">
        <f>COUNTIF(AN9:AN39,"&gt;0")</f>
        <v>6</v>
      </c>
      <c r="AL51" s="740" t="s">
        <v>119</v>
      </c>
      <c r="AM51" s="740"/>
      <c r="AN51" s="740"/>
      <c r="AO51" s="238">
        <f>COUNTIF(AS9:AS39,"&gt;0")</f>
        <v>6</v>
      </c>
      <c r="AP51" s="740" t="s">
        <v>123</v>
      </c>
      <c r="AQ51" s="740"/>
      <c r="AR51" s="740"/>
      <c r="AS51" s="238">
        <f>COUNTIF(AX9:AX39,"&gt;0")</f>
        <v>4</v>
      </c>
      <c r="AT51" s="69"/>
      <c r="AU51" s="69"/>
      <c r="AV51" s="69"/>
      <c r="AW51" s="237">
        <f>COUNT(E9:E39)</f>
        <v>30</v>
      </c>
      <c r="AX51" s="35"/>
      <c r="AY51" s="35"/>
      <c r="AZ51" s="35"/>
      <c r="BA51" s="35"/>
      <c r="BB51" s="96"/>
      <c r="BC51" s="96"/>
      <c r="BD51" s="96"/>
      <c r="BE51" s="96"/>
      <c r="BF51" s="72"/>
      <c r="BG51" s="259"/>
    </row>
    <row r="52" spans="1:59" ht="12.75" customHeight="1" x14ac:dyDescent="0.2">
      <c r="A52" s="259"/>
      <c r="B52" s="106" t="s">
        <v>0</v>
      </c>
      <c r="C52" s="26" t="s">
        <v>1</v>
      </c>
      <c r="D52" s="35"/>
      <c r="E52" s="758" t="s">
        <v>102</v>
      </c>
      <c r="F52" s="740"/>
      <c r="G52" s="740"/>
      <c r="H52" s="256">
        <f>IF(COUNT(C9:C39)=0,"",H50/(COUNT(C9:C39)*24))</f>
        <v>7.0833333333333331E-2</v>
      </c>
      <c r="I52" s="740" t="s">
        <v>106</v>
      </c>
      <c r="J52" s="740"/>
      <c r="K52" s="740"/>
      <c r="L52" s="256">
        <f>IF(COUNT(C9:C39)=0,"",L50/(COUNT(C9:C39)*24))</f>
        <v>5.8333333333333334E-2</v>
      </c>
      <c r="M52" s="740" t="s">
        <v>110</v>
      </c>
      <c r="N52" s="740"/>
      <c r="O52" s="740"/>
      <c r="P52" s="256">
        <f>IF(COUNT(C9:C39)=0,"",P50/(COUNT(C9:C39)*24))</f>
        <v>7.2916666666666671E-2</v>
      </c>
      <c r="Q52" s="82"/>
      <c r="R52" s="738" t="s">
        <v>127</v>
      </c>
      <c r="S52" s="739"/>
      <c r="T52" s="248">
        <f>R48</f>
        <v>4.5</v>
      </c>
      <c r="U52" s="107"/>
      <c r="V52" s="107"/>
      <c r="W52" s="35"/>
      <c r="X52" s="35"/>
      <c r="Y52" s="35"/>
      <c r="Z52" s="35"/>
      <c r="AA52" s="35"/>
      <c r="AB52" s="35"/>
      <c r="AC52" s="130" t="s">
        <v>6</v>
      </c>
      <c r="AD52" s="72"/>
      <c r="AE52" s="260"/>
      <c r="AF52" s="259"/>
      <c r="AG52" s="34"/>
      <c r="AH52" s="758" t="s">
        <v>116</v>
      </c>
      <c r="AI52" s="740"/>
      <c r="AJ52" s="740"/>
      <c r="AK52" s="256">
        <f>IF(COUNT(C9:C39)=0,"",AK50/(COUNT(C9:C39)*24))</f>
        <v>4.9305555555555554E-2</v>
      </c>
      <c r="AL52" s="740" t="s">
        <v>120</v>
      </c>
      <c r="AM52" s="740"/>
      <c r="AN52" s="740"/>
      <c r="AO52" s="256">
        <f>IF(COUNT(C9:C39)=0,"",AO50/(COUNT(C9:C39)*24))</f>
        <v>3.8194444444444448E-2</v>
      </c>
      <c r="AP52" s="740" t="s">
        <v>124</v>
      </c>
      <c r="AQ52" s="740"/>
      <c r="AR52" s="740"/>
      <c r="AS52" s="256">
        <f>IF(COUNT(C9:C39)=0,"",AS50/(COUNT(C9:C39)*24))</f>
        <v>6.805555555555555E-2</v>
      </c>
      <c r="AT52" s="69"/>
      <c r="AU52" s="69"/>
      <c r="AV52" s="69"/>
      <c r="AW52" s="35"/>
      <c r="AX52" s="35"/>
      <c r="AY52" s="35"/>
      <c r="AZ52" s="35"/>
      <c r="BA52" s="35"/>
      <c r="BB52" s="96"/>
      <c r="BC52" s="96"/>
      <c r="BD52" s="96"/>
      <c r="BE52" s="96"/>
      <c r="BF52" s="72"/>
      <c r="BG52" s="259"/>
    </row>
    <row r="53" spans="1:59" ht="12.75" customHeight="1" x14ac:dyDescent="0.2">
      <c r="A53" s="259"/>
      <c r="B53" s="255">
        <f>IF(COUNT(C9:C39)=0,"",(AVERAGE(C9:C39)))</f>
        <v>-14.676666666666666</v>
      </c>
      <c r="C53" s="254">
        <f>IF(COUNT(D9:D39)=0,"",(AVERAGE(D9:D39)))</f>
        <v>-22.966666666666661</v>
      </c>
      <c r="D53" s="35"/>
      <c r="E53" s="741" t="s">
        <v>103</v>
      </c>
      <c r="F53" s="742"/>
      <c r="G53" s="742"/>
      <c r="H53" s="257">
        <f>IF(COUNT(C9:C39)=0,"",H51/COUNT(C9:C39))</f>
        <v>0.23333333333333334</v>
      </c>
      <c r="I53" s="742" t="s">
        <v>107</v>
      </c>
      <c r="J53" s="742"/>
      <c r="K53" s="742"/>
      <c r="L53" s="257">
        <f>IF(COUNT(C9:C39)=0,"",L51/COUNT(C9:C39))</f>
        <v>0.23333333333333334</v>
      </c>
      <c r="M53" s="742" t="s">
        <v>109</v>
      </c>
      <c r="N53" s="742"/>
      <c r="O53" s="742"/>
      <c r="P53" s="257">
        <f>IF(COUNT(C9:C39)=0,"",P51/COUNT(C9:C39))</f>
        <v>0.26666666666666666</v>
      </c>
      <c r="Q53" s="82"/>
      <c r="R53" s="738" t="s">
        <v>184</v>
      </c>
      <c r="S53" s="739"/>
      <c r="T53" s="249">
        <f>S48</f>
        <v>92</v>
      </c>
      <c r="U53" s="107"/>
      <c r="V53" s="107"/>
      <c r="W53" s="35"/>
      <c r="X53" s="35"/>
      <c r="Y53" s="35"/>
      <c r="Z53" s="35"/>
      <c r="AA53" s="35"/>
      <c r="AB53" s="35"/>
      <c r="AC53" s="131" t="s">
        <v>5</v>
      </c>
      <c r="AD53" s="72"/>
      <c r="AE53" s="260"/>
      <c r="AF53" s="259"/>
      <c r="AG53" s="34"/>
      <c r="AH53" s="741" t="s">
        <v>117</v>
      </c>
      <c r="AI53" s="742"/>
      <c r="AJ53" s="742"/>
      <c r="AK53" s="257">
        <f>IF(COUNT(C9:C39)=0,"",AK51/COUNT(C9:C39))</f>
        <v>0.2</v>
      </c>
      <c r="AL53" s="742" t="s">
        <v>121</v>
      </c>
      <c r="AM53" s="742"/>
      <c r="AN53" s="742"/>
      <c r="AO53" s="257">
        <f>IF(COUNT(C9:C39)=0,"",AO51/COUNT(C9:C39))</f>
        <v>0.2</v>
      </c>
      <c r="AP53" s="742" t="s">
        <v>125</v>
      </c>
      <c r="AQ53" s="742"/>
      <c r="AR53" s="742"/>
      <c r="AS53" s="257">
        <f>IF(COUNT(C9:C39)=0,"",AS51/COUNT(C9:C39))</f>
        <v>0.13333333333333333</v>
      </c>
      <c r="AT53" s="69"/>
      <c r="AU53" s="69"/>
      <c r="AV53" s="124"/>
      <c r="AW53" s="124"/>
      <c r="AX53" s="124"/>
      <c r="AY53" s="136"/>
      <c r="AZ53" s="124"/>
      <c r="BA53" s="124"/>
      <c r="BB53" s="124"/>
      <c r="BC53" s="124"/>
      <c r="BD53" s="124"/>
      <c r="BE53" s="124"/>
      <c r="BF53" s="72"/>
      <c r="BG53" s="259"/>
    </row>
    <row r="54" spans="1:59" ht="12.75" customHeight="1" x14ac:dyDescent="0.2">
      <c r="A54" s="259"/>
      <c r="B54" s="34"/>
      <c r="C54" s="35"/>
      <c r="D54" s="35"/>
      <c r="E54" s="35"/>
      <c r="F54" s="82"/>
      <c r="G54" s="82"/>
      <c r="H54" s="82"/>
      <c r="I54" s="82"/>
      <c r="J54" s="82"/>
      <c r="K54" s="82"/>
      <c r="L54" s="82"/>
      <c r="M54" s="82"/>
      <c r="N54" s="82"/>
      <c r="O54" s="82"/>
      <c r="P54" s="82"/>
      <c r="Q54" s="82"/>
      <c r="R54" s="755" t="s">
        <v>113</v>
      </c>
      <c r="S54" s="756"/>
      <c r="T54" s="757"/>
      <c r="U54" s="107"/>
      <c r="V54" s="107"/>
      <c r="W54" s="35"/>
      <c r="X54" s="35"/>
      <c r="Y54" s="35"/>
      <c r="Z54" s="35"/>
      <c r="AA54" s="35"/>
      <c r="AB54" s="35"/>
      <c r="AC54" s="132" t="s">
        <v>10</v>
      </c>
      <c r="AD54" s="72"/>
      <c r="AE54" s="260"/>
      <c r="AF54" s="259"/>
      <c r="AG54" s="34"/>
      <c r="AH54" s="82"/>
      <c r="AI54" s="82"/>
      <c r="AJ54" s="82"/>
      <c r="AK54" s="102"/>
      <c r="AL54" s="82"/>
      <c r="AM54" s="82"/>
      <c r="AN54" s="82"/>
      <c r="AO54" s="102"/>
      <c r="AP54" s="82"/>
      <c r="AQ54" s="82"/>
      <c r="AR54" s="82"/>
      <c r="AS54" s="102"/>
      <c r="AT54" s="69"/>
      <c r="AU54" s="69"/>
      <c r="AV54" s="69"/>
      <c r="AW54" s="35"/>
      <c r="AX54" s="35"/>
      <c r="AY54" s="35"/>
      <c r="AZ54" s="35"/>
      <c r="BA54" s="35"/>
      <c r="BB54" s="96"/>
      <c r="BC54" s="96"/>
      <c r="BD54" s="96"/>
      <c r="BE54" s="96"/>
      <c r="BF54" s="72"/>
      <c r="BG54" s="259"/>
    </row>
    <row r="55" spans="1:59" ht="12.75" customHeight="1" x14ac:dyDescent="0.2">
      <c r="A55" s="259"/>
      <c r="B55" s="34"/>
      <c r="C55" s="35"/>
      <c r="D55" s="35"/>
      <c r="E55" s="35"/>
      <c r="F55" s="82"/>
      <c r="G55" s="82"/>
      <c r="H55" s="82"/>
      <c r="I55" s="82"/>
      <c r="J55" s="82"/>
      <c r="K55" s="82"/>
      <c r="L55" s="82"/>
      <c r="M55" s="82"/>
      <c r="N55" s="82"/>
      <c r="O55" s="82"/>
      <c r="P55" s="82"/>
      <c r="Q55" s="82"/>
      <c r="R55" s="738" t="s">
        <v>126</v>
      </c>
      <c r="S55" s="739"/>
      <c r="T55" s="250">
        <f>COUNTIF(U9:U39,"&gt;0")</f>
        <v>10</v>
      </c>
      <c r="U55" s="107"/>
      <c r="V55" s="107"/>
      <c r="W55" s="35"/>
      <c r="X55" s="35"/>
      <c r="Y55" s="35"/>
      <c r="Z55" s="35"/>
      <c r="AA55" s="35"/>
      <c r="AB55" s="35"/>
      <c r="AC55" s="133" t="s">
        <v>11</v>
      </c>
      <c r="AD55" s="72"/>
      <c r="AE55" s="260"/>
      <c r="AF55" s="259"/>
      <c r="AG55" s="34"/>
      <c r="AH55" s="82"/>
      <c r="AI55" s="82"/>
      <c r="AJ55" s="82"/>
      <c r="AK55" s="102"/>
      <c r="AL55" s="82"/>
      <c r="AM55" s="82"/>
      <c r="AN55" s="82"/>
      <c r="AO55" s="102"/>
      <c r="AP55" s="125"/>
      <c r="AQ55" s="125"/>
      <c r="AR55" s="137"/>
      <c r="AS55" s="137"/>
      <c r="AT55" s="137"/>
      <c r="AU55" s="124"/>
      <c r="AV55" s="124"/>
      <c r="AW55" s="124"/>
      <c r="AX55" s="124"/>
      <c r="AY55" s="136"/>
      <c r="AZ55" s="124"/>
      <c r="BA55" s="124"/>
      <c r="BB55" s="96"/>
      <c r="BC55" s="96"/>
      <c r="BD55" s="96"/>
      <c r="BE55" s="96"/>
      <c r="BF55" s="72"/>
      <c r="BG55" s="259"/>
    </row>
    <row r="56" spans="1:59" ht="12.75" customHeight="1" x14ac:dyDescent="0.2">
      <c r="A56" s="259"/>
      <c r="B56" s="34"/>
      <c r="C56" s="35"/>
      <c r="D56" s="35"/>
      <c r="E56" s="35"/>
      <c r="F56" s="82"/>
      <c r="G56" s="82"/>
      <c r="H56" s="82"/>
      <c r="I56" s="82"/>
      <c r="J56" s="82"/>
      <c r="K56" s="82"/>
      <c r="L56" s="82"/>
      <c r="M56" s="82"/>
      <c r="N56" s="82"/>
      <c r="O56" s="82"/>
      <c r="P56" s="82"/>
      <c r="Q56" s="82"/>
      <c r="R56" s="738" t="s">
        <v>127</v>
      </c>
      <c r="S56" s="739"/>
      <c r="T56" s="251">
        <f>COUNTIF(V9:V39,"&gt;0")</f>
        <v>2</v>
      </c>
      <c r="U56" s="107"/>
      <c r="V56" s="107"/>
      <c r="W56" s="35"/>
      <c r="X56" s="35"/>
      <c r="Y56" s="35"/>
      <c r="Z56" s="35"/>
      <c r="AA56" s="35"/>
      <c r="AB56" s="35"/>
      <c r="AC56" s="189" t="s">
        <v>182</v>
      </c>
      <c r="AD56" s="72"/>
      <c r="AE56" s="260"/>
      <c r="AF56" s="259"/>
      <c r="AG56" s="34"/>
      <c r="AH56" s="139"/>
      <c r="AI56" s="139"/>
      <c r="AJ56" s="139"/>
      <c r="AK56" s="139"/>
      <c r="AL56" s="139"/>
      <c r="AM56" s="139"/>
      <c r="AN56" s="139"/>
      <c r="AO56" s="125"/>
      <c r="AP56" s="125"/>
      <c r="AQ56" s="125"/>
      <c r="AR56" s="137"/>
      <c r="AS56" s="137"/>
      <c r="AT56" s="69"/>
      <c r="AU56" s="69"/>
      <c r="AV56" s="69"/>
      <c r="AW56" s="35"/>
      <c r="AX56" s="35"/>
      <c r="AY56" s="35"/>
      <c r="AZ56" s="35"/>
      <c r="BA56" s="35"/>
      <c r="BB56" s="96"/>
      <c r="BC56" s="96"/>
      <c r="BD56" s="96"/>
      <c r="BE56" s="96"/>
      <c r="BF56" s="72"/>
      <c r="BG56" s="259"/>
    </row>
    <row r="57" spans="1:59" ht="12.75" customHeight="1" x14ac:dyDescent="0.2">
      <c r="A57" s="259"/>
      <c r="B57" s="34"/>
      <c r="C57" s="35"/>
      <c r="D57" s="35"/>
      <c r="E57" s="35"/>
      <c r="F57" s="82"/>
      <c r="G57" s="82"/>
      <c r="H57" s="82"/>
      <c r="I57" s="82"/>
      <c r="J57" s="82"/>
      <c r="K57" s="82"/>
      <c r="L57" s="82"/>
      <c r="M57" s="82"/>
      <c r="N57" s="82"/>
      <c r="O57" s="82"/>
      <c r="P57" s="82"/>
      <c r="Q57" s="82"/>
      <c r="R57" s="750" t="s">
        <v>184</v>
      </c>
      <c r="S57" s="751"/>
      <c r="T57" s="252">
        <f>COUNTIF(W9:W39,"&gt;0")</f>
        <v>10</v>
      </c>
      <c r="U57" s="107"/>
      <c r="V57" s="107"/>
      <c r="W57" s="35"/>
      <c r="X57" s="35"/>
      <c r="Y57" s="35"/>
      <c r="Z57" s="35"/>
      <c r="AA57" s="35"/>
      <c r="AB57" s="35"/>
      <c r="AC57" s="35"/>
      <c r="AD57" s="72"/>
      <c r="AE57" s="260"/>
      <c r="AF57" s="259"/>
      <c r="AG57" s="34"/>
      <c r="AH57" s="35"/>
      <c r="AI57" s="95"/>
      <c r="AJ57" s="95"/>
      <c r="AK57" s="95"/>
      <c r="AL57" s="95"/>
      <c r="AM57" s="95"/>
      <c r="AN57" s="95"/>
      <c r="AO57" s="95"/>
      <c r="AP57" s="95"/>
      <c r="AQ57" s="95"/>
      <c r="AR57" s="84"/>
      <c r="AS57" s="84"/>
      <c r="AT57" s="84"/>
      <c r="AU57" s="69"/>
      <c r="AV57" s="69"/>
      <c r="AW57" s="69"/>
      <c r="AX57" s="35"/>
      <c r="AY57" s="35"/>
      <c r="AZ57" s="35"/>
      <c r="BA57" s="35"/>
      <c r="BB57" s="96"/>
      <c r="BC57" s="96"/>
      <c r="BD57" s="96"/>
      <c r="BE57" s="96"/>
      <c r="BF57" s="72"/>
      <c r="BG57" s="259"/>
    </row>
    <row r="58" spans="1:59" ht="12.75" customHeight="1" thickBot="1" x14ac:dyDescent="0.25">
      <c r="A58" s="259"/>
      <c r="B58" s="39"/>
      <c r="C58" s="42"/>
      <c r="D58" s="42"/>
      <c r="E58" s="42"/>
      <c r="F58" s="108"/>
      <c r="G58" s="108"/>
      <c r="H58" s="108"/>
      <c r="I58" s="108"/>
      <c r="J58" s="108"/>
      <c r="K58" s="108"/>
      <c r="L58" s="108"/>
      <c r="M58" s="108"/>
      <c r="N58" s="108"/>
      <c r="O58" s="108"/>
      <c r="P58" s="108"/>
      <c r="Q58" s="109"/>
      <c r="R58" s="110"/>
      <c r="S58" s="110"/>
      <c r="T58" s="110"/>
      <c r="U58" s="110"/>
      <c r="V58" s="110"/>
      <c r="W58" s="42"/>
      <c r="X58" s="42"/>
      <c r="Y58" s="42"/>
      <c r="Z58" s="42"/>
      <c r="AA58" s="42"/>
      <c r="AB58" s="42"/>
      <c r="AC58" s="42"/>
      <c r="AD58" s="75"/>
      <c r="AE58" s="260"/>
      <c r="AF58" s="259"/>
      <c r="AG58" s="39"/>
      <c r="AH58" s="42"/>
      <c r="AI58" s="114"/>
      <c r="AJ58" s="114"/>
      <c r="AK58" s="114"/>
      <c r="AL58" s="115"/>
      <c r="AM58" s="114"/>
      <c r="AN58" s="114"/>
      <c r="AO58" s="114"/>
      <c r="AP58" s="115"/>
      <c r="AQ58" s="114"/>
      <c r="AR58" s="110"/>
      <c r="AS58" s="110"/>
      <c r="AT58" s="116"/>
      <c r="AU58" s="117"/>
      <c r="AV58" s="117"/>
      <c r="AW58" s="117"/>
      <c r="AX58" s="42"/>
      <c r="AY58" s="42"/>
      <c r="AZ58" s="42"/>
      <c r="BA58" s="42"/>
      <c r="BB58" s="118"/>
      <c r="BC58" s="118"/>
      <c r="BD58" s="118"/>
      <c r="BE58" s="118"/>
      <c r="BF58" s="75"/>
      <c r="BG58" s="259"/>
    </row>
    <row r="59" spans="1:59" ht="12.75" customHeight="1" x14ac:dyDescent="0.2">
      <c r="A59" s="259"/>
      <c r="AF59" s="259"/>
      <c r="AG59" s="259"/>
      <c r="AH59" s="259"/>
      <c r="AI59" s="263"/>
      <c r="AJ59" s="263"/>
      <c r="AK59" s="263"/>
      <c r="AL59" s="263"/>
      <c r="AM59" s="263"/>
      <c r="AN59" s="263"/>
      <c r="AO59" s="263"/>
      <c r="AP59" s="263"/>
      <c r="AQ59" s="263"/>
      <c r="AR59" s="262"/>
      <c r="AS59" s="262"/>
      <c r="AT59" s="262"/>
      <c r="AU59" s="277"/>
      <c r="AV59" s="277"/>
      <c r="AW59" s="277"/>
      <c r="AX59" s="259"/>
      <c r="AY59" s="259"/>
      <c r="AZ59" s="259"/>
      <c r="BA59" s="259"/>
      <c r="BB59" s="278"/>
      <c r="BC59" s="278"/>
      <c r="BD59" s="278"/>
      <c r="BE59" s="278"/>
      <c r="BF59" s="259"/>
      <c r="BG59" s="259"/>
    </row>
    <row r="60" spans="1:59" ht="12.75" hidden="1" customHeight="1" x14ac:dyDescent="0.2">
      <c r="BA60" s="2"/>
    </row>
    <row r="61" spans="1:59" hidden="1" x14ac:dyDescent="0.2">
      <c r="BA61" s="2"/>
    </row>
    <row r="62" spans="1:59" hidden="1" x14ac:dyDescent="0.2"/>
    <row r="63" spans="1:59" hidden="1" x14ac:dyDescent="0.2"/>
    <row r="64" spans="1:5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sheetData>
  <mergeCells count="86">
    <mergeCell ref="C3:D3"/>
    <mergeCell ref="C4:D4"/>
    <mergeCell ref="J3:S4"/>
    <mergeCell ref="AA3:AB3"/>
    <mergeCell ref="AA4:AB4"/>
    <mergeCell ref="BD3:BE3"/>
    <mergeCell ref="BD4:BE4"/>
    <mergeCell ref="I46:L46"/>
    <mergeCell ref="F7:J7"/>
    <mergeCell ref="K7:O7"/>
    <mergeCell ref="P7:T7"/>
    <mergeCell ref="F6:T6"/>
    <mergeCell ref="BB6:BB8"/>
    <mergeCell ref="BC6:BC8"/>
    <mergeCell ref="AH3:AI3"/>
    <mergeCell ref="AH4:AI4"/>
    <mergeCell ref="AM3:AV4"/>
    <mergeCell ref="AI6:AI8"/>
    <mergeCell ref="BE6:BE8"/>
    <mergeCell ref="AT7:AX7"/>
    <mergeCell ref="AJ6:AX6"/>
    <mergeCell ref="AY7:BA7"/>
    <mergeCell ref="AJ7:AN7"/>
    <mergeCell ref="AO7:AS7"/>
    <mergeCell ref="BD6:BD8"/>
    <mergeCell ref="AH6:AH8"/>
    <mergeCell ref="B46:D46"/>
    <mergeCell ref="E46:H46"/>
    <mergeCell ref="M46:P46"/>
    <mergeCell ref="Q46:T46"/>
    <mergeCell ref="AD7:AD8"/>
    <mergeCell ref="J42:P43"/>
    <mergeCell ref="E45:P45"/>
    <mergeCell ref="U46:U47"/>
    <mergeCell ref="C7:E7"/>
    <mergeCell ref="Y7:Y8"/>
    <mergeCell ref="Z7:AA7"/>
    <mergeCell ref="AB7:AC7"/>
    <mergeCell ref="U7:X7"/>
    <mergeCell ref="AM42:AS43"/>
    <mergeCell ref="V46:W46"/>
    <mergeCell ref="X46:Y46"/>
    <mergeCell ref="Z46:Z47"/>
    <mergeCell ref="AH45:AS45"/>
    <mergeCell ref="AG45:AG47"/>
    <mergeCell ref="E53:G53"/>
    <mergeCell ref="E50:G50"/>
    <mergeCell ref="E51:G51"/>
    <mergeCell ref="E52:G52"/>
    <mergeCell ref="I50:K50"/>
    <mergeCell ref="I51:K51"/>
    <mergeCell ref="I52:K52"/>
    <mergeCell ref="I53:K53"/>
    <mergeCell ref="M53:O53"/>
    <mergeCell ref="AW49:AW50"/>
    <mergeCell ref="R51:S51"/>
    <mergeCell ref="AH51:AJ51"/>
    <mergeCell ref="AL51:AN51"/>
    <mergeCell ref="AP51:AR51"/>
    <mergeCell ref="AH52:AJ52"/>
    <mergeCell ref="AL52:AN52"/>
    <mergeCell ref="M50:O50"/>
    <mergeCell ref="AT46:AV46"/>
    <mergeCell ref="AW45:AW47"/>
    <mergeCell ref="R57:S57"/>
    <mergeCell ref="R55:S55"/>
    <mergeCell ref="R50:T50"/>
    <mergeCell ref="R54:T54"/>
    <mergeCell ref="R52:S52"/>
    <mergeCell ref="R53:S53"/>
    <mergeCell ref="B50:C50"/>
    <mergeCell ref="B51:C51"/>
    <mergeCell ref="AX45:AX47"/>
    <mergeCell ref="R56:S56"/>
    <mergeCell ref="AP52:AR52"/>
    <mergeCell ref="AH53:AJ53"/>
    <mergeCell ref="AL53:AN53"/>
    <mergeCell ref="AP53:AR53"/>
    <mergeCell ref="AH46:AK46"/>
    <mergeCell ref="AL46:AO46"/>
    <mergeCell ref="AP46:AS46"/>
    <mergeCell ref="AH50:AJ50"/>
    <mergeCell ref="AL50:AN50"/>
    <mergeCell ref="AP50:AR50"/>
    <mergeCell ref="M51:O51"/>
    <mergeCell ref="M52:O52"/>
  </mergeCells>
  <phoneticPr fontId="0" type="noConversion"/>
  <conditionalFormatting sqref="BD4">
    <cfRule type="cellIs" priority="1" stopIfTrue="1" operator="equal">
      <formula>$AA$4</formula>
    </cfRule>
  </conditionalFormatting>
  <printOptions horizontalCentered="1" gridLines="1"/>
  <pageMargins left="0.25" right="0.25" top="0.25" bottom="0.25" header="0.5" footer="0.5"/>
  <pageSetup scale="69" orientation="landscape" horizontalDpi="4294967292" r:id="rId1"/>
  <headerFooter alignWithMargins="0"/>
  <colBreaks count="1" manualBreakCount="1">
    <brk id="31" max="1048575" man="1"/>
  </colBreaks>
  <ignoredErrors>
    <ignoredError sqref="BD4"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384"/>
  <sheetViews>
    <sheetView zoomScaleNormal="100" workbookViewId="0">
      <selection activeCell="L56" sqref="L56"/>
    </sheetView>
  </sheetViews>
  <sheetFormatPr defaultColWidth="0" defaultRowHeight="0" customHeight="1" zeroHeight="1" x14ac:dyDescent="0.2"/>
  <cols>
    <col min="1" max="1" width="3.28515625" style="367" customWidth="1"/>
    <col min="2" max="2" width="8.85546875" style="364" customWidth="1"/>
    <col min="3" max="4" width="6.140625" style="364" customWidth="1"/>
    <col min="5" max="5" width="7.42578125" style="364" bestFit="1" customWidth="1"/>
    <col min="6" max="6" width="6.5703125" style="365" bestFit="1" customWidth="1"/>
    <col min="7" max="7" width="10" style="365" customWidth="1"/>
    <col min="8" max="8" width="7.140625" style="365" bestFit="1" customWidth="1"/>
    <col min="9" max="9" width="7.28515625" style="365" customWidth="1"/>
    <col min="10" max="10" width="7.140625" style="365" customWidth="1"/>
    <col min="11" max="11" width="8.42578125" style="365" bestFit="1" customWidth="1"/>
    <col min="12" max="12" width="6.5703125" style="365" customWidth="1"/>
    <col min="13" max="13" width="9.28515625" style="365" customWidth="1"/>
    <col min="14" max="15" width="6.5703125" style="365" customWidth="1"/>
    <col min="16" max="16" width="8.5703125" style="365" bestFit="1" customWidth="1"/>
    <col min="17" max="17" width="8.42578125" style="365" bestFit="1" customWidth="1"/>
    <col min="18" max="20" width="6.5703125" style="366" customWidth="1"/>
    <col min="21" max="21" width="7.7109375" style="366" customWidth="1"/>
    <col min="22" max="22" width="7.85546875" style="366" customWidth="1"/>
    <col min="23" max="24" width="6.5703125" style="364" customWidth="1"/>
    <col min="25" max="25" width="7.85546875" style="364" customWidth="1"/>
    <col min="26" max="27" width="6.5703125" style="364" customWidth="1"/>
    <col min="28" max="28" width="7.85546875" style="364" customWidth="1"/>
    <col min="29" max="29" width="6.85546875" style="364" bestFit="1" customWidth="1"/>
    <col min="30" max="30" width="6.7109375" style="364" customWidth="1"/>
    <col min="31" max="31" width="2.7109375" style="364" customWidth="1"/>
    <col min="32" max="32" width="2.7109375" style="492" hidden="1" customWidth="1"/>
    <col min="33" max="33" width="7" style="492" hidden="1" customWidth="1"/>
    <col min="34" max="34" width="7.42578125" style="492" hidden="1" customWidth="1"/>
    <col min="35" max="35" width="7.42578125" style="493" hidden="1" customWidth="1"/>
    <col min="36" max="36" width="7.5703125" style="493" hidden="1" customWidth="1"/>
    <col min="37" max="37" width="7.140625" style="493" hidden="1" customWidth="1"/>
    <col min="38" max="38" width="7.5703125" style="493" hidden="1" customWidth="1"/>
    <col min="39" max="39" width="7.140625" style="493" hidden="1" customWidth="1"/>
    <col min="40" max="40" width="6.7109375" style="493" hidden="1" customWidth="1"/>
    <col min="41" max="42" width="7.5703125" style="494" hidden="1" customWidth="1"/>
    <col min="43" max="43" width="7.140625" style="494" hidden="1" customWidth="1"/>
    <col min="44" max="45" width="7.140625" style="495" hidden="1" customWidth="1"/>
    <col min="46" max="46" width="7.5703125" style="495" hidden="1" customWidth="1"/>
    <col min="47" max="47" width="7.140625" style="367" hidden="1" customWidth="1"/>
    <col min="48" max="48" width="6.7109375" style="367" hidden="1" customWidth="1"/>
    <col min="49" max="50" width="7.42578125" style="367" hidden="1" customWidth="1"/>
    <col min="51" max="51" width="6.140625" style="496" hidden="1" customWidth="1"/>
    <col min="52" max="55" width="6.140625" style="367" hidden="1" customWidth="1"/>
    <col min="56" max="56" width="6.85546875" style="367" hidden="1" customWidth="1"/>
    <col min="57" max="57" width="6.140625" style="367" hidden="1" customWidth="1"/>
    <col min="58" max="58" width="35.7109375" style="367" hidden="1" customWidth="1"/>
    <col min="59" max="59" width="2.7109375" style="367" hidden="1" customWidth="1"/>
    <col min="60" max="16384" width="0" style="367" hidden="1"/>
  </cols>
  <sheetData>
    <row r="1" spans="1:59" ht="13.5" thickBot="1" x14ac:dyDescent="0.25">
      <c r="A1" s="364"/>
      <c r="AF1" s="797"/>
      <c r="AG1" s="797"/>
      <c r="AH1" s="797"/>
      <c r="AI1" s="797"/>
      <c r="AJ1" s="797"/>
      <c r="AK1" s="797"/>
      <c r="AL1" s="797"/>
      <c r="AM1" s="797"/>
      <c r="AN1" s="797"/>
      <c r="AO1" s="797"/>
      <c r="AP1" s="797"/>
      <c r="AQ1" s="797"/>
      <c r="AR1" s="797"/>
      <c r="AS1" s="797"/>
      <c r="AT1" s="797"/>
      <c r="AU1" s="797"/>
      <c r="AV1" s="797"/>
      <c r="AW1" s="797"/>
      <c r="AX1" s="797"/>
      <c r="AY1" s="797"/>
      <c r="AZ1" s="797"/>
      <c r="BA1" s="797"/>
      <c r="BB1" s="797"/>
      <c r="BC1" s="797"/>
      <c r="BD1" s="797"/>
      <c r="BE1" s="797"/>
      <c r="BF1" s="797"/>
      <c r="BG1" s="797"/>
    </row>
    <row r="2" spans="1:59" ht="12.75" customHeight="1" thickBot="1" x14ac:dyDescent="0.25">
      <c r="A2" s="364"/>
      <c r="B2" s="368"/>
      <c r="C2" s="369"/>
      <c r="D2" s="369"/>
      <c r="E2" s="369"/>
      <c r="F2" s="370"/>
      <c r="G2" s="370"/>
      <c r="H2" s="371"/>
      <c r="I2" s="372"/>
      <c r="J2" s="373"/>
      <c r="K2" s="372"/>
      <c r="L2" s="373"/>
      <c r="M2" s="373"/>
      <c r="N2" s="373"/>
      <c r="O2" s="373"/>
      <c r="P2" s="373"/>
      <c r="Q2" s="373"/>
      <c r="R2" s="374"/>
      <c r="S2" s="375"/>
      <c r="T2" s="376"/>
      <c r="U2" s="377"/>
      <c r="V2" s="377"/>
      <c r="W2" s="369"/>
      <c r="X2" s="369"/>
      <c r="Y2" s="369"/>
      <c r="Z2" s="369"/>
      <c r="AA2" s="369"/>
      <c r="AB2" s="369"/>
      <c r="AC2" s="369"/>
      <c r="AD2" s="378"/>
      <c r="AE2" s="379"/>
      <c r="AF2" s="797"/>
      <c r="AG2" s="797"/>
      <c r="AH2" s="797"/>
      <c r="AI2" s="797"/>
      <c r="AJ2" s="797"/>
      <c r="AK2" s="797"/>
      <c r="AL2" s="797"/>
      <c r="AM2" s="797"/>
      <c r="AN2" s="797"/>
      <c r="AO2" s="797"/>
      <c r="AP2" s="797"/>
      <c r="AQ2" s="797"/>
      <c r="AR2" s="797"/>
      <c r="AS2" s="797"/>
      <c r="AT2" s="797"/>
      <c r="AU2" s="797"/>
      <c r="AV2" s="797"/>
      <c r="AW2" s="797"/>
      <c r="AX2" s="797"/>
      <c r="AY2" s="797"/>
      <c r="AZ2" s="797"/>
      <c r="BA2" s="797"/>
      <c r="BB2" s="797"/>
      <c r="BC2" s="797"/>
      <c r="BD2" s="797"/>
      <c r="BE2" s="797"/>
      <c r="BF2" s="797"/>
      <c r="BG2" s="797"/>
    </row>
    <row r="3" spans="1:59" ht="12.75" customHeight="1" thickTop="1" thickBot="1" x14ac:dyDescent="0.25">
      <c r="A3" s="364"/>
      <c r="B3" s="380"/>
      <c r="C3" s="798"/>
      <c r="D3" s="798"/>
      <c r="E3" s="381"/>
      <c r="F3" s="382"/>
      <c r="G3" s="382"/>
      <c r="H3" s="383"/>
      <c r="I3" s="384"/>
      <c r="J3" s="385"/>
      <c r="K3" s="385"/>
      <c r="L3" s="385"/>
      <c r="M3" s="799" t="s">
        <v>195</v>
      </c>
      <c r="N3" s="800"/>
      <c r="O3" s="800"/>
      <c r="P3" s="800"/>
      <c r="Q3" s="800"/>
      <c r="R3" s="801"/>
      <c r="S3" s="386"/>
      <c r="T3" s="387"/>
      <c r="U3" s="388"/>
      <c r="V3" s="388"/>
      <c r="W3" s="381"/>
      <c r="X3" s="381"/>
      <c r="Y3" s="389"/>
      <c r="Z3" s="389"/>
      <c r="AA3" s="798"/>
      <c r="AB3" s="798"/>
      <c r="AC3" s="390"/>
      <c r="AD3" s="391"/>
      <c r="AE3" s="379"/>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row>
    <row r="4" spans="1:59" ht="12.75" customHeight="1" thickTop="1" thickBot="1" x14ac:dyDescent="0.25">
      <c r="A4" s="364"/>
      <c r="B4" s="380"/>
      <c r="C4" s="798"/>
      <c r="D4" s="798"/>
      <c r="E4" s="381"/>
      <c r="F4" s="392"/>
      <c r="G4" s="392"/>
      <c r="H4" s="392"/>
      <c r="I4" s="393"/>
      <c r="J4" s="394"/>
      <c r="K4" s="394"/>
      <c r="L4" s="394"/>
      <c r="M4" s="802"/>
      <c r="N4" s="803"/>
      <c r="O4" s="803"/>
      <c r="P4" s="803"/>
      <c r="Q4" s="803"/>
      <c r="R4" s="804"/>
      <c r="S4" s="386"/>
      <c r="T4" s="387"/>
      <c r="U4" s="388"/>
      <c r="V4" s="388"/>
      <c r="W4" s="381"/>
      <c r="X4" s="381"/>
      <c r="Y4" s="389"/>
      <c r="Z4" s="389"/>
      <c r="AA4" s="805"/>
      <c r="AB4" s="805"/>
      <c r="AC4" s="395"/>
      <c r="AD4" s="391"/>
      <c r="AE4" s="379"/>
      <c r="AF4" s="797"/>
      <c r="AG4" s="797"/>
      <c r="AH4" s="797"/>
      <c r="AI4" s="797"/>
      <c r="AJ4" s="797"/>
      <c r="AK4" s="797"/>
      <c r="AL4" s="797"/>
      <c r="AM4" s="797"/>
      <c r="AN4" s="797"/>
      <c r="AO4" s="797"/>
      <c r="AP4" s="797"/>
      <c r="AQ4" s="797"/>
      <c r="AR4" s="797"/>
      <c r="AS4" s="797"/>
      <c r="AT4" s="797"/>
      <c r="AU4" s="797"/>
      <c r="AV4" s="797"/>
      <c r="AW4" s="797"/>
      <c r="AX4" s="797"/>
      <c r="AY4" s="797"/>
      <c r="AZ4" s="797"/>
      <c r="BA4" s="797"/>
      <c r="BB4" s="797"/>
      <c r="BC4" s="797"/>
      <c r="BD4" s="797"/>
      <c r="BE4" s="797"/>
      <c r="BF4" s="797"/>
      <c r="BG4" s="797"/>
    </row>
    <row r="5" spans="1:59" ht="12.75" customHeight="1" thickTop="1" thickBot="1" x14ac:dyDescent="0.25">
      <c r="A5" s="364"/>
      <c r="B5" s="396"/>
      <c r="C5" s="397"/>
      <c r="D5" s="381"/>
      <c r="E5" s="381"/>
      <c r="F5" s="398"/>
      <c r="G5" s="398"/>
      <c r="H5" s="398"/>
      <c r="I5" s="399"/>
      <c r="J5" s="399"/>
      <c r="K5" s="399"/>
      <c r="L5" s="399"/>
      <c r="M5" s="399"/>
      <c r="N5" s="399"/>
      <c r="O5" s="399"/>
      <c r="P5" s="393"/>
      <c r="Q5" s="400"/>
      <c r="R5" s="401"/>
      <c r="S5" s="387"/>
      <c r="T5" s="387"/>
      <c r="U5" s="388"/>
      <c r="V5" s="388"/>
      <c r="W5" s="381"/>
      <c r="X5" s="381"/>
      <c r="Y5" s="381"/>
      <c r="Z5" s="402"/>
      <c r="AA5" s="381"/>
      <c r="AB5" s="381"/>
      <c r="AC5" s="381"/>
      <c r="AD5" s="391"/>
      <c r="AE5" s="379"/>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row>
    <row r="6" spans="1:59" ht="12.75" customHeight="1" thickBot="1" x14ac:dyDescent="0.25">
      <c r="A6" s="364"/>
      <c r="B6" s="403"/>
      <c r="C6" s="381"/>
      <c r="D6" s="381"/>
      <c r="E6" s="404"/>
      <c r="F6" s="405"/>
      <c r="G6" s="405"/>
      <c r="H6" s="405"/>
      <c r="I6" s="405"/>
      <c r="J6" s="405"/>
      <c r="K6" s="405"/>
      <c r="L6" s="405"/>
      <c r="M6" s="405"/>
      <c r="N6" s="405"/>
      <c r="O6" s="405"/>
      <c r="P6" s="406"/>
      <c r="Q6" s="407"/>
      <c r="R6" s="408"/>
      <c r="S6" s="409"/>
      <c r="T6" s="409"/>
      <c r="U6" s="410"/>
      <c r="V6" s="388"/>
      <c r="W6" s="388"/>
      <c r="X6" s="388"/>
      <c r="Y6" s="388"/>
      <c r="Z6" s="381"/>
      <c r="AA6" s="381"/>
      <c r="AB6" s="381"/>
      <c r="AC6" s="381"/>
      <c r="AD6" s="391"/>
      <c r="AE6" s="379"/>
      <c r="AF6" s="797"/>
      <c r="AG6" s="797"/>
      <c r="AH6" s="797"/>
      <c r="AI6" s="797"/>
      <c r="AJ6" s="797"/>
      <c r="AK6" s="797"/>
      <c r="AL6" s="797"/>
      <c r="AM6" s="797"/>
      <c r="AN6" s="797"/>
      <c r="AO6" s="797"/>
      <c r="AP6" s="797"/>
      <c r="AQ6" s="797"/>
      <c r="AR6" s="797"/>
      <c r="AS6" s="797"/>
      <c r="AT6" s="797"/>
      <c r="AU6" s="797"/>
      <c r="AV6" s="797"/>
      <c r="AW6" s="797"/>
      <c r="AX6" s="797"/>
      <c r="AY6" s="797"/>
      <c r="AZ6" s="797"/>
      <c r="BA6" s="797"/>
      <c r="BB6" s="797"/>
      <c r="BC6" s="797"/>
      <c r="BD6" s="797"/>
      <c r="BE6" s="797"/>
      <c r="BF6" s="797"/>
      <c r="BG6" s="797"/>
    </row>
    <row r="7" spans="1:59" ht="12.75" customHeight="1" x14ac:dyDescent="0.2">
      <c r="A7" s="364"/>
      <c r="B7" s="821" t="s">
        <v>196</v>
      </c>
      <c r="C7" s="823" t="s">
        <v>197</v>
      </c>
      <c r="D7" s="824"/>
      <c r="E7" s="824"/>
      <c r="F7" s="825"/>
      <c r="G7" s="810"/>
      <c r="H7" s="826" t="s">
        <v>198</v>
      </c>
      <c r="I7" s="827"/>
      <c r="J7" s="827"/>
      <c r="K7" s="827"/>
      <c r="L7" s="828" t="s">
        <v>199</v>
      </c>
      <c r="M7" s="830"/>
      <c r="N7" s="806" t="s">
        <v>200</v>
      </c>
      <c r="O7" s="807"/>
      <c r="P7" s="807"/>
      <c r="Q7" s="807"/>
      <c r="R7" s="808" t="s">
        <v>201</v>
      </c>
      <c r="S7" s="810"/>
      <c r="T7" s="812" t="s">
        <v>202</v>
      </c>
      <c r="U7" s="813"/>
      <c r="V7" s="813"/>
      <c r="W7" s="813"/>
      <c r="X7" s="814" t="s">
        <v>203</v>
      </c>
      <c r="Y7" s="659"/>
      <c r="Z7" s="816" t="s">
        <v>237</v>
      </c>
      <c r="AA7" s="817"/>
      <c r="AB7" s="817"/>
      <c r="AC7" s="817"/>
      <c r="AD7" s="818" t="s">
        <v>236</v>
      </c>
      <c r="AE7" s="411"/>
      <c r="AF7" s="797"/>
      <c r="AG7" s="797"/>
      <c r="AH7" s="797"/>
      <c r="AI7" s="797"/>
      <c r="AJ7" s="797"/>
      <c r="AK7" s="797"/>
      <c r="AL7" s="797"/>
      <c r="AM7" s="797"/>
      <c r="AN7" s="797"/>
      <c r="AO7" s="797"/>
      <c r="AP7" s="797"/>
      <c r="AQ7" s="797"/>
      <c r="AR7" s="797"/>
      <c r="AS7" s="797"/>
      <c r="AT7" s="797"/>
      <c r="AU7" s="797"/>
      <c r="AV7" s="797"/>
      <c r="AW7" s="797"/>
      <c r="AX7" s="797"/>
      <c r="AY7" s="797"/>
      <c r="AZ7" s="797"/>
      <c r="BA7" s="797"/>
      <c r="BB7" s="797"/>
      <c r="BC7" s="797"/>
      <c r="BD7" s="797"/>
      <c r="BE7" s="797"/>
      <c r="BF7" s="797"/>
      <c r="BG7" s="797"/>
    </row>
    <row r="8" spans="1:59" ht="12.75" customHeight="1" thickBot="1" x14ac:dyDescent="0.25">
      <c r="A8" s="364"/>
      <c r="B8" s="822"/>
      <c r="C8" s="655" t="s">
        <v>204</v>
      </c>
      <c r="D8" s="641" t="s">
        <v>205</v>
      </c>
      <c r="E8" s="641" t="s">
        <v>206</v>
      </c>
      <c r="F8" s="656" t="s">
        <v>207</v>
      </c>
      <c r="G8" s="811"/>
      <c r="H8" s="657" t="s">
        <v>204</v>
      </c>
      <c r="I8" s="642" t="s">
        <v>205</v>
      </c>
      <c r="J8" s="642" t="s">
        <v>206</v>
      </c>
      <c r="K8" s="642" t="s">
        <v>207</v>
      </c>
      <c r="L8" s="829"/>
      <c r="M8" s="831"/>
      <c r="N8" s="658" t="s">
        <v>204</v>
      </c>
      <c r="O8" s="643" t="s">
        <v>205</v>
      </c>
      <c r="P8" s="643" t="s">
        <v>206</v>
      </c>
      <c r="Q8" s="644" t="s">
        <v>207</v>
      </c>
      <c r="R8" s="809"/>
      <c r="S8" s="811"/>
      <c r="T8" s="658" t="s">
        <v>204</v>
      </c>
      <c r="U8" s="643" t="s">
        <v>205</v>
      </c>
      <c r="V8" s="643" t="s">
        <v>206</v>
      </c>
      <c r="W8" s="644" t="s">
        <v>207</v>
      </c>
      <c r="X8" s="815"/>
      <c r="Y8" s="660"/>
      <c r="Z8" s="661" t="s">
        <v>204</v>
      </c>
      <c r="AA8" s="645" t="s">
        <v>205</v>
      </c>
      <c r="AB8" s="645" t="s">
        <v>206</v>
      </c>
      <c r="AC8" s="646" t="s">
        <v>207</v>
      </c>
      <c r="AD8" s="819"/>
      <c r="AE8" s="411"/>
      <c r="AF8" s="797"/>
      <c r="AG8" s="797"/>
      <c r="AH8" s="797"/>
      <c r="AI8" s="797"/>
      <c r="AJ8" s="797"/>
      <c r="AK8" s="797"/>
      <c r="AL8" s="797"/>
      <c r="AM8" s="797"/>
      <c r="AN8" s="797"/>
      <c r="AO8" s="797"/>
      <c r="AP8" s="797"/>
      <c r="AQ8" s="797"/>
      <c r="AR8" s="797"/>
      <c r="AS8" s="797"/>
      <c r="AT8" s="797"/>
      <c r="AU8" s="797"/>
      <c r="AV8" s="797"/>
      <c r="AW8" s="797"/>
      <c r="AX8" s="797"/>
      <c r="AY8" s="797"/>
      <c r="AZ8" s="797"/>
      <c r="BA8" s="797"/>
      <c r="BB8" s="797"/>
      <c r="BC8" s="797"/>
      <c r="BD8" s="797"/>
      <c r="BE8" s="797"/>
      <c r="BF8" s="797"/>
      <c r="BG8" s="797"/>
    </row>
    <row r="9" spans="1:59" ht="12.75" customHeight="1" x14ac:dyDescent="0.2">
      <c r="A9" s="364"/>
      <c r="B9" s="635">
        <v>1</v>
      </c>
      <c r="C9" s="638">
        <f>IF(ISBLANK('Day1'!$AE$11),"",'Day1'!$AE$11)</f>
        <v>985.6</v>
      </c>
      <c r="D9" s="639">
        <f>IF(ISBLANK('Day1'!$AE$14),"",'Day1'!$AE$14)</f>
        <v>991.4</v>
      </c>
      <c r="E9" s="639">
        <f>IF(ISBLANK('Day1'!$AE$16),"",'Day1'!$AE$16)</f>
        <v>981.7</v>
      </c>
      <c r="F9" s="639">
        <f>IF(ISBLANK('Day2'!$AE$9),"",'Day2'!$AE$9)</f>
        <v>981.6</v>
      </c>
      <c r="G9" s="639"/>
      <c r="H9" s="640">
        <f>IF(ISBLANK('Day1'!$E$11),"",'Day1'!$E$11)</f>
        <v>-25</v>
      </c>
      <c r="I9" s="639">
        <f>IF(ISBLANK('Day1'!$E$14),"",'Day1'!$E$14)</f>
        <v>-19.8</v>
      </c>
      <c r="J9" s="639">
        <f>IF(ISBLANK('Day1'!$E$16),"",'Day1'!$E$16)</f>
        <v>-27.7</v>
      </c>
      <c r="K9" s="639">
        <f>IF(ISBLANK('Day2'!$E$9),"",'Day2'!$E$9)</f>
        <v>-29.7</v>
      </c>
      <c r="L9" s="412">
        <f t="shared" ref="L9:L38" si="0">AVERAGE(H9:K9)</f>
        <v>-25.55</v>
      </c>
      <c r="M9" s="412"/>
      <c r="N9" s="412">
        <f>IF(ISBLANK('Day1'!$G$11),"",'Day1'!$G$11)</f>
        <v>-24.2</v>
      </c>
      <c r="O9" s="412">
        <f>IF(ISBLANK('Day1'!$G$14),"",'Day1'!$G$14)</f>
        <v>-18.3</v>
      </c>
      <c r="P9" s="412">
        <f>IF(ISBLANK('Day1'!$G$16),"",'Day1'!$G$16)</f>
        <v>-27.5</v>
      </c>
      <c r="Q9" s="412">
        <f>IF(ISBLANK('Day2'!$G$9),"",'Day2'!$G$9)</f>
        <v>-29.4</v>
      </c>
      <c r="R9" s="412">
        <f t="shared" ref="R9:R39" si="1">MAX(N9:Q9)</f>
        <v>-18.3</v>
      </c>
      <c r="S9" s="412"/>
      <c r="T9" s="412">
        <f>IF(ISBLANK('Day1'!$H$11),"",'Day1'!$H$11)</f>
        <v>-28.5</v>
      </c>
      <c r="U9" s="412">
        <f>IF(ISBLANK('Day1'!$H$14),"",'Day1'!$H$14)</f>
        <v>-21.5</v>
      </c>
      <c r="V9" s="412">
        <f>IF(ISBLANK('Day1'!$H$16),"",'Day1'!$H$16)</f>
        <v>-34.1</v>
      </c>
      <c r="W9" s="412">
        <f>IF(ISBLANK('Day2'!$H$9),"",'Day2'!$H$9)</f>
        <v>-29.8</v>
      </c>
      <c r="X9" s="413">
        <f t="shared" ref="X9:X39" si="2">MIN(T9:W9)</f>
        <v>-34.1</v>
      </c>
      <c r="Y9" s="414"/>
      <c r="Z9" s="415">
        <f>CONVERT('Day1'!$S$11,"kn","m/s")</f>
        <v>6.1733333333333338</v>
      </c>
      <c r="AA9" s="415">
        <f>CONVERT('Day1'!$S$14,"kn","m/s")</f>
        <v>9.7744444444444447</v>
      </c>
      <c r="AB9" s="415">
        <f>CONVERT('Day1'!$S$16,"kn","m/s")</f>
        <v>8.7455555555555566</v>
      </c>
      <c r="AC9" s="415">
        <f>CONVERT('Day2'!$S$9,"kn","m/s")</f>
        <v>10.28888888888889</v>
      </c>
      <c r="AD9" s="416">
        <f t="shared" ref="AD9:AD39" si="3">MAX($Z9:$AC9)</f>
        <v>10.28888888888889</v>
      </c>
      <c r="AE9" s="417"/>
      <c r="AF9" s="797"/>
      <c r="AG9" s="797"/>
      <c r="AH9" s="797"/>
      <c r="AI9" s="797"/>
      <c r="AJ9" s="797"/>
      <c r="AK9" s="797"/>
      <c r="AL9" s="797"/>
      <c r="AM9" s="797"/>
      <c r="AN9" s="797"/>
      <c r="AO9" s="797"/>
      <c r="AP9" s="797"/>
      <c r="AQ9" s="797"/>
      <c r="AR9" s="797"/>
      <c r="AS9" s="797"/>
      <c r="AT9" s="797"/>
      <c r="AU9" s="797"/>
      <c r="AV9" s="797"/>
      <c r="AW9" s="797"/>
      <c r="AX9" s="797"/>
      <c r="AY9" s="797"/>
      <c r="AZ9" s="797"/>
      <c r="BA9" s="797"/>
      <c r="BB9" s="797"/>
      <c r="BC9" s="797"/>
      <c r="BD9" s="797"/>
      <c r="BE9" s="797"/>
      <c r="BF9" s="797"/>
      <c r="BG9" s="797"/>
    </row>
    <row r="10" spans="1:59" ht="12.75" customHeight="1" x14ac:dyDescent="0.2">
      <c r="A10" s="364"/>
      <c r="B10" s="636">
        <v>2</v>
      </c>
      <c r="C10" s="634">
        <f>IF(ISBLANK('Day2'!$AE$11),"",'Day2'!$AE$11)</f>
        <v>984.4</v>
      </c>
      <c r="D10" s="418">
        <f>IF(ISBLANK('Day2'!$AE$14),"",'Day2'!$AE$14)</f>
        <v>987</v>
      </c>
      <c r="E10" s="418">
        <f>IF(ISBLANK('Day2'!$AE$16),"",'Day2'!$AE$16)</f>
        <v>988.4</v>
      </c>
      <c r="F10" s="418">
        <f>IF(ISBLANK('Day3'!$AE$9),"",'Day3'!$AE$9)</f>
        <v>988</v>
      </c>
      <c r="G10" s="418"/>
      <c r="H10" s="630">
        <f>IF(ISBLANK('Day2'!$E$11),"",'Day2'!$E$11)</f>
        <v>-29</v>
      </c>
      <c r="I10" s="418">
        <f>IF(ISBLANK('Day2'!$E$14),"",'Day2'!$E$14)</f>
        <v>-26.7</v>
      </c>
      <c r="J10" s="418">
        <f>IF(ISBLANK('Day2'!$E$16),"",'Day2'!$E$16)</f>
        <v>-25.5</v>
      </c>
      <c r="K10" s="418">
        <f>IF(ISBLANK('Day3'!$E$9),"",'Day3'!$E$9)</f>
        <v>-26.7</v>
      </c>
      <c r="L10" s="419">
        <f t="shared" si="0"/>
        <v>-26.975000000000001</v>
      </c>
      <c r="M10" s="419"/>
      <c r="N10" s="419">
        <f>IF(ISBLANK('Day2'!$G$11),"",'Day2'!$G$11)</f>
        <v>-28.4</v>
      </c>
      <c r="O10" s="419">
        <f>IF(ISBLANK('Day2'!$G$14),"",'Day2'!$G$14)</f>
        <v>-24.8</v>
      </c>
      <c r="P10" s="419">
        <f>IF(ISBLANK('Day2'!$G$16),"",'Day2'!$G$16)</f>
        <v>-24</v>
      </c>
      <c r="Q10" s="419">
        <f>IF(ISBLANK('Day3'!$G$9),"",'Day3'!$G$9)</f>
        <v>-24.6</v>
      </c>
      <c r="R10" s="419">
        <f t="shared" si="1"/>
        <v>-24</v>
      </c>
      <c r="S10" s="419"/>
      <c r="T10" s="419">
        <f>IF(ISBLANK('Day2'!$H$11),"",'Day2'!$H$11)</f>
        <v>-29.7</v>
      </c>
      <c r="U10" s="419">
        <f>IF(ISBLANK('Day2'!$H$14),"",'Day2'!$H$14)</f>
        <v>-35.9</v>
      </c>
      <c r="V10" s="419">
        <f>IF(ISBLANK('Day2'!$H$16),"",'Day2'!$H$16)</f>
        <v>-32.700000000000003</v>
      </c>
      <c r="W10" s="419">
        <f>IF(ISBLANK('Day3'!$H$9),"",'Day3'!$H$9)</f>
        <v>-26.9</v>
      </c>
      <c r="X10" s="420">
        <f t="shared" si="2"/>
        <v>-35.9</v>
      </c>
      <c r="Y10" s="421"/>
      <c r="Z10" s="422">
        <f>CONVERT('Day2'!$S$11,"kn","m/s")</f>
        <v>10.28888888888889</v>
      </c>
      <c r="AA10" s="422">
        <f>CONVERT('Day2'!$S$14,"kn","m/s")</f>
        <v>10.28888888888889</v>
      </c>
      <c r="AB10" s="422">
        <f>CONVERT('Day2'!$S$16,"kn","m/s")</f>
        <v>7.2022222222222227</v>
      </c>
      <c r="AC10" s="422">
        <f>CONVERT('Day3'!$S$9,"kn","m/s")</f>
        <v>8.2311111111111117</v>
      </c>
      <c r="AD10" s="416">
        <f t="shared" si="3"/>
        <v>10.28888888888889</v>
      </c>
      <c r="AE10" s="417"/>
      <c r="AF10" s="797"/>
      <c r="AG10" s="797"/>
      <c r="AH10" s="797"/>
      <c r="AI10" s="797"/>
      <c r="AJ10" s="797"/>
      <c r="AK10" s="797"/>
      <c r="AL10" s="797"/>
      <c r="AM10" s="797"/>
      <c r="AN10" s="797"/>
      <c r="AO10" s="797"/>
      <c r="AP10" s="797"/>
      <c r="AQ10" s="797"/>
      <c r="AR10" s="797"/>
      <c r="AS10" s="797"/>
      <c r="AT10" s="797"/>
      <c r="AU10" s="797"/>
      <c r="AV10" s="797"/>
      <c r="AW10" s="797"/>
      <c r="AX10" s="797"/>
      <c r="AY10" s="797"/>
      <c r="AZ10" s="797"/>
      <c r="BA10" s="797"/>
      <c r="BB10" s="797"/>
      <c r="BC10" s="797"/>
      <c r="BD10" s="797"/>
      <c r="BE10" s="797"/>
      <c r="BF10" s="797"/>
      <c r="BG10" s="797"/>
    </row>
    <row r="11" spans="1:59" ht="12.75" customHeight="1" x14ac:dyDescent="0.2">
      <c r="A11" s="364"/>
      <c r="B11" s="636">
        <v>3</v>
      </c>
      <c r="C11" s="634">
        <f>IF(ISBLANK('Day3'!$AE$11),"",'Day3'!$AE$11)</f>
        <v>988.1</v>
      </c>
      <c r="D11" s="418">
        <f>IF(ISBLANK('Day3'!$AE$14),"",'Day3'!$AE$14)</f>
        <v>986.7</v>
      </c>
      <c r="E11" s="418">
        <f>IF(ISBLANK('Day3'!$AE$16),"",'Day3'!$AE$16)</f>
        <v>984.8</v>
      </c>
      <c r="F11" s="418">
        <f>IF(ISBLANK('Day4'!$AE$9),"",'Day4'!$AE$9)</f>
        <v>984.1</v>
      </c>
      <c r="G11" s="418"/>
      <c r="H11" s="630">
        <f>IF(ISBLANK('Day3'!$E$11),"",'Day3'!$E$11)</f>
        <v>-27.2</v>
      </c>
      <c r="I11" s="418">
        <f>IF(ISBLANK('Day3'!$E$14),"",'Day3'!$E$14)</f>
        <v>-26.7</v>
      </c>
      <c r="J11" s="418">
        <f>IF(ISBLANK('Day3'!$E$16),"",'Day3'!$E$16)</f>
        <v>-22.3</v>
      </c>
      <c r="K11" s="418">
        <f>IF(ISBLANK('Day4'!$E$9),"",'Day4'!$E$9)</f>
        <v>-25.9</v>
      </c>
      <c r="L11" s="419">
        <f t="shared" si="0"/>
        <v>-25.524999999999999</v>
      </c>
      <c r="M11" s="419"/>
      <c r="N11" s="419">
        <f>IF(ISBLANK('Day3'!$G$11),"",'Day3'!$G$11)</f>
        <v>-25.5</v>
      </c>
      <c r="O11" s="419">
        <f>IF(ISBLANK('Day3'!$G$14),"",'Day3'!$G$14)</f>
        <v>-24.9</v>
      </c>
      <c r="P11" s="419">
        <f>IF(ISBLANK('Day3'!$G$16),"",'Day3'!$G$16)</f>
        <v>-22</v>
      </c>
      <c r="Q11" s="419">
        <f>IF(ISBLANK('Day4'!$G$9),"",'Day4'!$G$9)</f>
        <v>-22.4</v>
      </c>
      <c r="R11" s="419">
        <f t="shared" si="1"/>
        <v>-22</v>
      </c>
      <c r="S11" s="419"/>
      <c r="T11" s="419">
        <f>IF(ISBLANK('Day3'!$H$11),"",'Day3'!$H$11)</f>
        <v>-27.9</v>
      </c>
      <c r="U11" s="419">
        <f>IF(ISBLANK('Day3'!$H$14),"",'Day3'!$H$14)</f>
        <v>-27.8</v>
      </c>
      <c r="V11" s="419">
        <f>IF(ISBLANK('Day3'!$H$16),"",'Day3'!$H$16)</f>
        <v>-25.4</v>
      </c>
      <c r="W11" s="419">
        <f>IF(ISBLANK('Day4'!$H$9),"",'Day4'!$H$9)</f>
        <v>-28.6</v>
      </c>
      <c r="X11" s="420">
        <f t="shared" si="2"/>
        <v>-28.6</v>
      </c>
      <c r="Y11" s="421"/>
      <c r="Z11" s="422">
        <f>CONVERT('Day3'!$S$11,"kn","m/s")</f>
        <v>9.7744444444444447</v>
      </c>
      <c r="AA11" s="422">
        <f>CONVERT('Day3'!$S$14,"kn","m/s")</f>
        <v>10.28888888888889</v>
      </c>
      <c r="AB11" s="422">
        <f>CONVERT('Day3'!$S$16,"kn","m/s")</f>
        <v>6.1733333333333338</v>
      </c>
      <c r="AC11" s="422">
        <f>CONVERT('Day4'!$S$9,"kn","m/s")</f>
        <v>5.1444444444444448</v>
      </c>
      <c r="AD11" s="416">
        <f t="shared" si="3"/>
        <v>10.28888888888889</v>
      </c>
      <c r="AE11" s="417"/>
      <c r="AF11" s="797"/>
      <c r="AG11" s="797"/>
      <c r="AH11" s="797"/>
      <c r="AI11" s="797"/>
      <c r="AJ11" s="797"/>
      <c r="AK11" s="797"/>
      <c r="AL11" s="797"/>
      <c r="AM11" s="797"/>
      <c r="AN11" s="797"/>
      <c r="AO11" s="797"/>
      <c r="AP11" s="797"/>
      <c r="AQ11" s="797"/>
      <c r="AR11" s="797"/>
      <c r="AS11" s="797"/>
      <c r="AT11" s="797"/>
      <c r="AU11" s="797"/>
      <c r="AV11" s="797"/>
      <c r="AW11" s="797"/>
      <c r="AX11" s="797"/>
      <c r="AY11" s="797"/>
      <c r="AZ11" s="797"/>
      <c r="BA11" s="797"/>
      <c r="BB11" s="797"/>
      <c r="BC11" s="797"/>
      <c r="BD11" s="797"/>
      <c r="BE11" s="797"/>
      <c r="BF11" s="797"/>
      <c r="BG11" s="797"/>
    </row>
    <row r="12" spans="1:59" ht="12.75" customHeight="1" x14ac:dyDescent="0.2">
      <c r="A12" s="364"/>
      <c r="B12" s="636">
        <v>4</v>
      </c>
      <c r="C12" s="634">
        <f>IF(ISBLANK('Day4'!$AE$11),"",'Day4'!$AE$11)</f>
        <v>984.2</v>
      </c>
      <c r="D12" s="418">
        <f>IF(ISBLANK('Day4'!$AE$14),"",'Day4'!$AE$14)</f>
        <v>984.9</v>
      </c>
      <c r="E12" s="418">
        <f>IF(ISBLANK('Day4'!$AE$16),"",'Day4'!$AE$16)</f>
        <v>985.9</v>
      </c>
      <c r="F12" s="418">
        <f>IF(ISBLANK('Day5'!$AE$9),"",'Day5'!$AE$9)</f>
        <v>985.9</v>
      </c>
      <c r="G12" s="418"/>
      <c r="H12" s="630">
        <f>IF(ISBLANK('Day4'!$E$11),"",'Day4'!$E$11)</f>
        <v>-25</v>
      </c>
      <c r="I12" s="418">
        <f>IF(ISBLANK('Day4'!$E$14),"",'Day4'!$E$14)</f>
        <v>-25.3</v>
      </c>
      <c r="J12" s="418">
        <f>IF(ISBLANK('Day4'!$E$16),"",'Day4'!$E$16)</f>
        <v>-29.5</v>
      </c>
      <c r="K12" s="418">
        <f>IF(ISBLANK('Day5'!$E$9),"",'Day5'!$E$9)</f>
        <v>-26.4</v>
      </c>
      <c r="L12" s="419">
        <f t="shared" si="0"/>
        <v>-26.549999999999997</v>
      </c>
      <c r="M12" s="419"/>
      <c r="N12" s="419">
        <f>IF(ISBLANK('Day4'!$G$11),"",'Day4'!$G$11)</f>
        <v>-23.8</v>
      </c>
      <c r="O12" s="419">
        <f>IF(ISBLANK('Day4'!$G$14),"",'Day4'!$G$14)</f>
        <v>-24.2</v>
      </c>
      <c r="P12" s="419">
        <f>IF(ISBLANK('Day4'!$G$16),"",'Day4'!$G$16)</f>
        <v>-23.5</v>
      </c>
      <c r="Q12" s="419">
        <f>IF(ISBLANK('Day5'!$G$9),"",'Day5'!$G$9)</f>
        <v>-25.4</v>
      </c>
      <c r="R12" s="419">
        <f t="shared" si="1"/>
        <v>-23.5</v>
      </c>
      <c r="S12" s="419"/>
      <c r="T12" s="419">
        <f>IF(ISBLANK('Day4'!$H$11),"",'Day4'!$H$11)</f>
        <v>-30.2</v>
      </c>
      <c r="U12" s="419">
        <f>IF(ISBLANK('Day4'!$H$14),"",'Day4'!$H$14)</f>
        <v>-33</v>
      </c>
      <c r="V12" s="419">
        <f>IF(ISBLANK('Day4'!$H$16),"",'Day4'!$H$16)</f>
        <v>-33.700000000000003</v>
      </c>
      <c r="W12" s="419">
        <f>IF(ISBLANK('Day5'!$H$9),"",'Day5'!$H$9)</f>
        <v>-30.9</v>
      </c>
      <c r="X12" s="420">
        <f t="shared" si="2"/>
        <v>-33.700000000000003</v>
      </c>
      <c r="Y12" s="421"/>
      <c r="Z12" s="422">
        <f>CONVERT('Day4'!$S$11,"kn","m/s")</f>
        <v>2.5722222222222224</v>
      </c>
      <c r="AA12" s="422">
        <f>CONVERT('Day4'!$S$14,"kn","m/s")</f>
        <v>3.6011111111111114</v>
      </c>
      <c r="AB12" s="422">
        <f>CONVERT('Day4'!$S$16,"kn","m/s")</f>
        <v>4.1155555555555559</v>
      </c>
      <c r="AC12" s="422">
        <f>CONVERT('Day5'!$S$9,"kn","m/s")</f>
        <v>8.7455555555555566</v>
      </c>
      <c r="AD12" s="416">
        <f t="shared" si="3"/>
        <v>8.7455555555555566</v>
      </c>
      <c r="AE12" s="417"/>
      <c r="AF12" s="797"/>
      <c r="AG12" s="797"/>
      <c r="AH12" s="797"/>
      <c r="AI12" s="797"/>
      <c r="AJ12" s="797"/>
      <c r="AK12" s="797"/>
      <c r="AL12" s="797"/>
      <c r="AM12" s="797"/>
      <c r="AN12" s="797"/>
      <c r="AO12" s="797"/>
      <c r="AP12" s="797"/>
      <c r="AQ12" s="797"/>
      <c r="AR12" s="797"/>
      <c r="AS12" s="797"/>
      <c r="AT12" s="797"/>
      <c r="AU12" s="797"/>
      <c r="AV12" s="797"/>
      <c r="AW12" s="797"/>
      <c r="AX12" s="797"/>
      <c r="AY12" s="797"/>
      <c r="AZ12" s="797"/>
      <c r="BA12" s="797"/>
      <c r="BB12" s="797"/>
      <c r="BC12" s="797"/>
      <c r="BD12" s="797"/>
      <c r="BE12" s="797"/>
      <c r="BF12" s="797"/>
      <c r="BG12" s="797"/>
    </row>
    <row r="13" spans="1:59" ht="12.75" customHeight="1" x14ac:dyDescent="0.2">
      <c r="A13" s="364"/>
      <c r="B13" s="636">
        <v>5</v>
      </c>
      <c r="C13" s="634">
        <f>IF(ISBLANK('Day5'!$AE$11),"",'Day5'!$AE$11)</f>
        <v>985.7</v>
      </c>
      <c r="D13" s="418">
        <f>IF(ISBLANK('Day5'!$AE$14),"",'Day5'!$AE$14)</f>
        <v>988.6</v>
      </c>
      <c r="E13" s="418">
        <f>IF(ISBLANK('Day5'!$AE$16),"",'Day5'!$AE$16)</f>
        <v>989.6</v>
      </c>
      <c r="F13" s="418">
        <f>IF(ISBLANK('Day6'!$AE$9),"",'Day6'!$AE$9)</f>
        <v>998</v>
      </c>
      <c r="G13" s="418"/>
      <c r="H13" s="630">
        <f>IF(ISBLANK('Day5'!$E$11),"",'Day5'!$E$11)</f>
        <v>-27.8</v>
      </c>
      <c r="I13" s="418">
        <f>IF(ISBLANK('Day5'!$E$14),"",'Day5'!$E$14)</f>
        <v>-28.3</v>
      </c>
      <c r="J13" s="418">
        <f>IF(ISBLANK('Day5'!$E$16),"",'Day5'!$E$16)</f>
        <v>-27.2</v>
      </c>
      <c r="K13" s="418">
        <f>IF(ISBLANK('Day6'!$E$9),"",'Day6'!$E$9)</f>
        <v>-29.9</v>
      </c>
      <c r="L13" s="419">
        <f t="shared" si="0"/>
        <v>-28.299999999999997</v>
      </c>
      <c r="M13" s="419"/>
      <c r="N13" s="419">
        <f>IF(ISBLANK('Day5'!$G$11),"",'Day5'!$G$11)</f>
        <v>-26.5</v>
      </c>
      <c r="O13" s="419">
        <f>IF(ISBLANK('Day5'!$G$14),"",'Day5'!$G$14)</f>
        <v>-27.1</v>
      </c>
      <c r="P13" s="419">
        <f>IF(ISBLANK('Day5'!$G$16),"",'Day5'!$G$16)</f>
        <v>-26.5</v>
      </c>
      <c r="Q13" s="419">
        <f>IF(ISBLANK('Day6'!$G$9),"",'Day6'!$G$9)</f>
        <v>-26.3</v>
      </c>
      <c r="R13" s="419">
        <f t="shared" si="1"/>
        <v>-26.3</v>
      </c>
      <c r="S13" s="419"/>
      <c r="T13" s="419">
        <f>IF(ISBLANK('Day5'!$H$11),"",'Day5'!$H$11)</f>
        <v>-29.9</v>
      </c>
      <c r="U13" s="419">
        <f>IF(ISBLANK('Day5'!$H$14),"",'Day5'!$H$14)</f>
        <v>-29.9</v>
      </c>
      <c r="V13" s="419">
        <f>IF(ISBLANK('Day5'!$H$16),"",'Day5'!$H$16)</f>
        <v>-29.3</v>
      </c>
      <c r="W13" s="419">
        <f>IF(ISBLANK('Day6'!$H$9),"",'Day6'!$H$9)</f>
        <v>-30.4</v>
      </c>
      <c r="X13" s="420">
        <f t="shared" si="2"/>
        <v>-30.4</v>
      </c>
      <c r="Y13" s="421"/>
      <c r="Z13" s="422">
        <f>CONVERT('Day5'!$S$11,"kn","m/s")</f>
        <v>9.7744444444444447</v>
      </c>
      <c r="AA13" s="422">
        <f>CONVERT('Day5'!$S$14,"kn","m/s")</f>
        <v>6.1733333333333338</v>
      </c>
      <c r="AB13" s="422">
        <f>CONVERT('Day5'!$S$16,"kn","m/s")</f>
        <v>6.1733333333333338</v>
      </c>
      <c r="AC13" s="422">
        <f>CONVERT('Day6'!$S$9,"kn","m/s")</f>
        <v>2.0577777777777779</v>
      </c>
      <c r="AD13" s="416">
        <f t="shared" si="3"/>
        <v>9.7744444444444447</v>
      </c>
      <c r="AE13" s="417"/>
      <c r="AF13" s="797"/>
      <c r="AG13" s="797"/>
      <c r="AH13" s="797"/>
      <c r="AI13" s="797"/>
      <c r="AJ13" s="797"/>
      <c r="AK13" s="797"/>
      <c r="AL13" s="797"/>
      <c r="AM13" s="797"/>
      <c r="AN13" s="797"/>
      <c r="AO13" s="797"/>
      <c r="AP13" s="797"/>
      <c r="AQ13" s="797"/>
      <c r="AR13" s="797"/>
      <c r="AS13" s="797"/>
      <c r="AT13" s="797"/>
      <c r="AU13" s="797"/>
      <c r="AV13" s="797"/>
      <c r="AW13" s="797"/>
      <c r="AX13" s="797"/>
      <c r="AY13" s="797"/>
      <c r="AZ13" s="797"/>
      <c r="BA13" s="797"/>
      <c r="BB13" s="797"/>
      <c r="BC13" s="797"/>
      <c r="BD13" s="797"/>
      <c r="BE13" s="797"/>
      <c r="BF13" s="797"/>
      <c r="BG13" s="797"/>
    </row>
    <row r="14" spans="1:59" ht="12.75" customHeight="1" x14ac:dyDescent="0.2">
      <c r="A14" s="364"/>
      <c r="B14" s="636">
        <v>6</v>
      </c>
      <c r="C14" s="634">
        <f>IF(ISBLANK('Day6'!$AE$11),"",'Day6'!$AE$11)</f>
        <v>983.7</v>
      </c>
      <c r="D14" s="418">
        <f>IF(ISBLANK('Day6'!$AE$14),"",'Day6'!$AE$14)</f>
        <v>978.5</v>
      </c>
      <c r="E14" s="418">
        <f>IF(ISBLANK('Day6'!$AE$16),"",'Day6'!$AE$16)</f>
        <v>975.6</v>
      </c>
      <c r="F14" s="418">
        <f>IF(ISBLANK('Day7'!$AE$9),"",'Day7'!$AE$9)</f>
        <v>975</v>
      </c>
      <c r="G14" s="418"/>
      <c r="H14" s="630">
        <f>IF(ISBLANK('Day6'!$E$11),"",'Day6'!$E$11)</f>
        <v>-30.2</v>
      </c>
      <c r="I14" s="418">
        <f>IF(ISBLANK('Day6'!$E$14),"",'Day6'!$E$14)</f>
        <v>-30.6</v>
      </c>
      <c r="J14" s="418">
        <f>IF(ISBLANK('Day6'!$E$16),"",'Day6'!$E$16)</f>
        <v>-30.9</v>
      </c>
      <c r="K14" s="418">
        <f>IF(ISBLANK('Day7'!$E$9),"",'Day7'!$E$9)</f>
        <v>-37.200000000000003</v>
      </c>
      <c r="L14" s="419">
        <f t="shared" si="0"/>
        <v>-32.224999999999994</v>
      </c>
      <c r="M14" s="419"/>
      <c r="N14" s="419">
        <f>IF(ISBLANK('Day6'!$G$11),"",'Day6'!$G$11)</f>
        <v>-28.3</v>
      </c>
      <c r="O14" s="419">
        <f>IF(ISBLANK('Day6'!$G$14),"",'Day6'!$G$14)</f>
        <v>-28.3</v>
      </c>
      <c r="P14" s="419">
        <f>IF(ISBLANK('Day6'!$G$16),"",'Day6'!$G$16)</f>
        <v>-29.8</v>
      </c>
      <c r="Q14" s="419">
        <f>IF(ISBLANK('Day7'!$G$9),"",'Day7'!$G$9)</f>
        <v>-29.8</v>
      </c>
      <c r="R14" s="419">
        <f t="shared" si="1"/>
        <v>-28.3</v>
      </c>
      <c r="S14" s="419"/>
      <c r="T14" s="419">
        <f>IF(ISBLANK('Day6'!$H$11),"",'Day6'!$H$11)</f>
        <v>-30.9</v>
      </c>
      <c r="U14" s="419">
        <f>IF(ISBLANK('Day6'!$H$14),"",'Day6'!$H$14)</f>
        <v>-31</v>
      </c>
      <c r="V14" s="419">
        <f>IF(ISBLANK('Day6'!$H$16),"",'Day6'!$H$16)</f>
        <v>-31.4</v>
      </c>
      <c r="W14" s="419">
        <f>IF(ISBLANK('Day7'!$H$9),"",'Day7'!$H$9)</f>
        <v>-34.700000000000003</v>
      </c>
      <c r="X14" s="420">
        <f t="shared" si="2"/>
        <v>-34.700000000000003</v>
      </c>
      <c r="Y14" s="421"/>
      <c r="Z14" s="422">
        <f>CONVERT('Day6'!$S$11,"kn","m/s")</f>
        <v>2.0577777777777779</v>
      </c>
      <c r="AA14" s="422">
        <f>CONVERT('Day6'!$S$14,"kn","m/s")</f>
        <v>2.0577777777777779</v>
      </c>
      <c r="AB14" s="422">
        <f>CONVERT('Day6'!$S$16,"kn","m/s")</f>
        <v>1.5433333333333334</v>
      </c>
      <c r="AC14" s="422">
        <f>CONVERT('Day7'!$S$9,"kn","m/s")</f>
        <v>4.1155555555555559</v>
      </c>
      <c r="AD14" s="416">
        <f t="shared" si="3"/>
        <v>4.1155555555555559</v>
      </c>
      <c r="AE14" s="417"/>
      <c r="AF14" s="797"/>
      <c r="AG14" s="797"/>
      <c r="AH14" s="797"/>
      <c r="AI14" s="797"/>
      <c r="AJ14" s="797"/>
      <c r="AK14" s="797"/>
      <c r="AL14" s="797"/>
      <c r="AM14" s="797"/>
      <c r="AN14" s="797"/>
      <c r="AO14" s="797"/>
      <c r="AP14" s="797"/>
      <c r="AQ14" s="797"/>
      <c r="AR14" s="797"/>
      <c r="AS14" s="797"/>
      <c r="AT14" s="797"/>
      <c r="AU14" s="797"/>
      <c r="AV14" s="797"/>
      <c r="AW14" s="797"/>
      <c r="AX14" s="797"/>
      <c r="AY14" s="797"/>
      <c r="AZ14" s="797"/>
      <c r="BA14" s="797"/>
      <c r="BB14" s="797"/>
      <c r="BC14" s="797"/>
      <c r="BD14" s="797"/>
      <c r="BE14" s="797"/>
      <c r="BF14" s="797"/>
      <c r="BG14" s="797"/>
    </row>
    <row r="15" spans="1:59" ht="12.75" customHeight="1" x14ac:dyDescent="0.2">
      <c r="A15" s="364"/>
      <c r="B15" s="636">
        <v>7</v>
      </c>
      <c r="C15" s="634">
        <f>IF(ISBLANK('Day7'!$AE$11),"",'Day7'!$AE$11)</f>
        <v>977</v>
      </c>
      <c r="D15" s="418">
        <f>IF(ISBLANK('Day7'!$AE$14),"",'Day7'!$AE$14)</f>
        <v>979.3</v>
      </c>
      <c r="E15" s="418">
        <f>IF(ISBLANK('Day7'!$AE$16),"",'Day7'!$AE$16)</f>
        <v>980</v>
      </c>
      <c r="F15" s="418">
        <f>IF(ISBLANK('Day8'!$AE$9),"",'Day8'!$AE$9)</f>
        <v>984.2</v>
      </c>
      <c r="G15" s="418"/>
      <c r="H15" s="630">
        <f>IF(ISBLANK('Day7'!$E$11),"",'Day7'!$E$11)</f>
        <v>-31.5</v>
      </c>
      <c r="I15" s="418">
        <f>IF(ISBLANK('Day7'!$E$14),"",'Day7'!$E$14)</f>
        <v>-31.6</v>
      </c>
      <c r="J15" s="418">
        <f>IF(ISBLANK('Day7'!$E$16),"",'Day7'!$E$16)</f>
        <v>-30.9</v>
      </c>
      <c r="K15" s="418">
        <f>IF(ISBLANK('Day8'!$E$9),"",'Day8'!$E$9)</f>
        <v>-31.5</v>
      </c>
      <c r="L15" s="419">
        <f t="shared" si="0"/>
        <v>-31.375</v>
      </c>
      <c r="M15" s="419"/>
      <c r="N15" s="419">
        <f>IF(ISBLANK('Day7'!$G$11),"",'Day7'!$G$11)</f>
        <v>-30.8</v>
      </c>
      <c r="O15" s="419">
        <f>IF(ISBLANK('Day7'!$G$14),"",'Day7'!$G$14)</f>
        <v>-31.2</v>
      </c>
      <c r="P15" s="419">
        <f>IF(ISBLANK('Day7'!$G$16),"",'Day7'!$G$16)</f>
        <v>-29.9</v>
      </c>
      <c r="Q15" s="419">
        <f>IF(ISBLANK('Day8'!$G$9),"",'Day8'!$G$9)</f>
        <v>-30.3</v>
      </c>
      <c r="R15" s="419">
        <f t="shared" si="1"/>
        <v>-29.9</v>
      </c>
      <c r="S15" s="419"/>
      <c r="T15" s="419">
        <f>IF(ISBLANK('Day7'!$H$11),"",'Day7'!$H$11)</f>
        <v>-35.200000000000003</v>
      </c>
      <c r="U15" s="419">
        <f>IF(ISBLANK('Day7'!$H$14),"",'Day7'!$H$14)</f>
        <v>-32.700000000000003</v>
      </c>
      <c r="V15" s="419">
        <f>IF(ISBLANK('Day7'!$H$16),"",'Day7'!$H$16)</f>
        <v>-35.200000000000003</v>
      </c>
      <c r="W15" s="419">
        <f>IF(ISBLANK('Day8'!$H$9),"",'Day8'!$H$9)</f>
        <v>-32</v>
      </c>
      <c r="X15" s="420">
        <f t="shared" si="2"/>
        <v>-35.200000000000003</v>
      </c>
      <c r="Y15" s="421"/>
      <c r="Z15" s="422">
        <f>CONVERT('Day7'!$S$11,"kn","m/s")</f>
        <v>10.28888888888889</v>
      </c>
      <c r="AA15" s="422">
        <f>CONVERT('Day7'!$S$14,"kn","m/s")</f>
        <v>10.803333333333335</v>
      </c>
      <c r="AB15" s="422">
        <f>CONVERT('Day7'!$S$16,"kn","m/s")</f>
        <v>7.2022222222222227</v>
      </c>
      <c r="AC15" s="422">
        <f>CONVERT('Day8'!$S$9,"kn","m/s")</f>
        <v>7.2022222222222227</v>
      </c>
      <c r="AD15" s="416">
        <f t="shared" si="3"/>
        <v>10.803333333333335</v>
      </c>
      <c r="AE15" s="417"/>
      <c r="AF15" s="797"/>
      <c r="AG15" s="797"/>
      <c r="AH15" s="797"/>
      <c r="AI15" s="797"/>
      <c r="AJ15" s="797"/>
      <c r="AK15" s="797"/>
      <c r="AL15" s="797"/>
      <c r="AM15" s="797"/>
      <c r="AN15" s="797"/>
      <c r="AO15" s="797"/>
      <c r="AP15" s="797"/>
      <c r="AQ15" s="797"/>
      <c r="AR15" s="797"/>
      <c r="AS15" s="797"/>
      <c r="AT15" s="797"/>
      <c r="AU15" s="797"/>
      <c r="AV15" s="797"/>
      <c r="AW15" s="797"/>
      <c r="AX15" s="797"/>
      <c r="AY15" s="797"/>
      <c r="AZ15" s="797"/>
      <c r="BA15" s="797"/>
      <c r="BB15" s="797"/>
      <c r="BC15" s="797"/>
      <c r="BD15" s="797"/>
      <c r="BE15" s="797"/>
      <c r="BF15" s="797"/>
      <c r="BG15" s="797"/>
    </row>
    <row r="16" spans="1:59" ht="12.75" customHeight="1" x14ac:dyDescent="0.2">
      <c r="A16" s="364"/>
      <c r="B16" s="636">
        <v>8</v>
      </c>
      <c r="C16" s="634">
        <f>IF(ISBLANK('Day8'!$AE$11),"",'Day8'!$AE$11)</f>
        <v>985.6</v>
      </c>
      <c r="D16" s="418">
        <f>IF(ISBLANK('Day8'!$AE$14),"",'Day8'!$AE$14)</f>
        <v>986.6</v>
      </c>
      <c r="E16" s="418">
        <f>IF(ISBLANK('Day8'!$AE$16),"",'Day8'!$AE$16)</f>
        <v>982.6</v>
      </c>
      <c r="F16" s="418">
        <f>IF(ISBLANK('Day9'!$AE$9),"",'Day9'!$AE$9)</f>
        <v>981.8</v>
      </c>
      <c r="G16" s="418"/>
      <c r="H16" s="630">
        <f>IF(ISBLANK('Day8'!$E$11),"",'Day8'!$E$11)</f>
        <v>-25.9</v>
      </c>
      <c r="I16" s="418">
        <f>IF(ISBLANK('Day8'!$E$14),"",'Day8'!$E$14)</f>
        <v>-26.5</v>
      </c>
      <c r="J16" s="418">
        <f>IF(ISBLANK('Day8'!$E$16),"",'Day8'!$E$16)</f>
        <v>-18.600000000000001</v>
      </c>
      <c r="K16" s="418">
        <f>IF(ISBLANK('Day9'!$E$9),"",'Day9'!$E$9)</f>
        <v>-16</v>
      </c>
      <c r="L16" s="419">
        <f t="shared" si="0"/>
        <v>-21.75</v>
      </c>
      <c r="M16" s="419"/>
      <c r="N16" s="419">
        <f>IF(ISBLANK('Day8'!$G$11),"",'Day8'!$G$11)</f>
        <v>-25.6</v>
      </c>
      <c r="O16" s="419">
        <f>IF(ISBLANK('Day8'!$G$14),"",'Day8'!$G$14)</f>
        <v>-23.8</v>
      </c>
      <c r="P16" s="419">
        <f>IF(ISBLANK('Day8'!$G$16),"",'Day8'!$G$16)</f>
        <v>-18.600000000000001</v>
      </c>
      <c r="Q16" s="419">
        <f>IF(ISBLANK('Day9'!$G$9),"",'Day9'!$G$9)</f>
        <v>-15.7</v>
      </c>
      <c r="R16" s="419">
        <f t="shared" si="1"/>
        <v>-15.7</v>
      </c>
      <c r="S16" s="419"/>
      <c r="T16" s="419">
        <f>IF(ISBLANK('Day8'!$H$11),"",'Day8'!$H$11)</f>
        <v>-31.7</v>
      </c>
      <c r="U16" s="419">
        <f>IF(ISBLANK('Day8'!$H$14),"",'Day8'!$H$14)</f>
        <v>-28.5</v>
      </c>
      <c r="V16" s="419">
        <f>IF(ISBLANK('Day8'!$H$16),"",'Day8'!$H$16)</f>
        <v>-26.7</v>
      </c>
      <c r="W16" s="419">
        <f>IF(ISBLANK('Day9'!$H$9),"",'Day9'!$H$9)</f>
        <v>-18.600000000000001</v>
      </c>
      <c r="X16" s="420">
        <f t="shared" si="2"/>
        <v>-31.7</v>
      </c>
      <c r="Y16" s="421"/>
      <c r="Z16" s="422">
        <f>CONVERT('Day8'!$S$11,"kn","m/s")</f>
        <v>11.317777777777778</v>
      </c>
      <c r="AA16" s="422">
        <f>CONVERT('Day8'!$S$14,"kn","m/s")</f>
        <v>20.577777777777779</v>
      </c>
      <c r="AB16" s="422">
        <f>CONVERT('Day8'!$S$16,"kn","m/s")</f>
        <v>22.635555555555555</v>
      </c>
      <c r="AC16" s="422">
        <f>CONVERT('Day9'!$S$9,"kn","m/s")</f>
        <v>25.207777777777778</v>
      </c>
      <c r="AD16" s="416">
        <f t="shared" si="3"/>
        <v>25.207777777777778</v>
      </c>
      <c r="AE16" s="417"/>
      <c r="AF16" s="797"/>
      <c r="AG16" s="797"/>
      <c r="AH16" s="797"/>
      <c r="AI16" s="797"/>
      <c r="AJ16" s="797"/>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row>
    <row r="17" spans="1:59" ht="12.75" customHeight="1" x14ac:dyDescent="0.2">
      <c r="A17" s="364"/>
      <c r="B17" s="636">
        <v>9</v>
      </c>
      <c r="C17" s="634">
        <f>IF(ISBLANK('Day9'!$AE$11),"",'Day9'!$AE$11)</f>
        <v>980.1</v>
      </c>
      <c r="D17" s="418">
        <f>IF(ISBLANK('Day9'!$AE$14),"",'Day9'!$AE$14)</f>
        <v>985</v>
      </c>
      <c r="E17" s="418">
        <f>IF(ISBLANK('Day9'!$AE$16),"",'Day9'!$AE$16)</f>
        <v>992.3</v>
      </c>
      <c r="F17" s="418">
        <f>IF(ISBLANK('Day10'!$AE$9),"",'Day10'!$AE$9)</f>
        <v>996.4</v>
      </c>
      <c r="G17" s="418"/>
      <c r="H17" s="630">
        <f>IF(ISBLANK('Day9'!$E$11),"",'Day9'!$E$11)</f>
        <v>-14.5</v>
      </c>
      <c r="I17" s="418">
        <f>IF(ISBLANK('Day9'!$E$14),"",'Day9'!$E$14)</f>
        <v>-13.9</v>
      </c>
      <c r="J17" s="418">
        <f>IF(ISBLANK('Day9'!$E$16),"",'Day9'!$E$16)</f>
        <v>-13.1</v>
      </c>
      <c r="K17" s="418">
        <f>IF(ISBLANK('Day10'!$E$9),"",'Day10'!$E$9)</f>
        <v>-12.1</v>
      </c>
      <c r="L17" s="419">
        <f t="shared" si="0"/>
        <v>-13.4</v>
      </c>
      <c r="M17" s="419"/>
      <c r="N17" s="419">
        <f>IF(ISBLANK('Day9'!$G$11),"",'Day9'!$G$11)</f>
        <v>-13.1</v>
      </c>
      <c r="O17" s="419">
        <f>IF(ISBLANK('Day9'!$G$14),"",'Day9'!$G$14)</f>
        <v>-13.5</v>
      </c>
      <c r="P17" s="419">
        <f>IF(ISBLANK('Day9'!$G$16),"",'Day9'!$G$16)</f>
        <v>-12.6</v>
      </c>
      <c r="Q17" s="419">
        <f>IF(ISBLANK('Day10'!$G$9),"",'Day10'!$G$9)</f>
        <v>-12</v>
      </c>
      <c r="R17" s="419">
        <f t="shared" si="1"/>
        <v>-12</v>
      </c>
      <c r="S17" s="419"/>
      <c r="T17" s="419">
        <f>IF(ISBLANK('Day9'!$H$11),"",'Day9'!$H$11)</f>
        <v>-16</v>
      </c>
      <c r="U17" s="419">
        <f>IF(ISBLANK('Day9'!$H$14),"",'Day9'!$H$14)</f>
        <v>-15.2</v>
      </c>
      <c r="V17" s="419">
        <f>IF(ISBLANK('Day9'!$H$16),"",'Day9'!$H$16)</f>
        <v>-14.5</v>
      </c>
      <c r="W17" s="419">
        <f>IF(ISBLANK('Day10'!$H$9),"",'Day10'!$H$9)</f>
        <v>-13.3</v>
      </c>
      <c r="X17" s="420">
        <f t="shared" si="2"/>
        <v>-16</v>
      </c>
      <c r="Y17" s="421"/>
      <c r="Z17" s="422">
        <f>CONVERT('Day9'!$S$11,"kn","m/s")</f>
        <v>27.78</v>
      </c>
      <c r="AA17" s="422">
        <f>CONVERT('Day9'!$S$14,"kn","m/s")</f>
        <v>19.548888888888889</v>
      </c>
      <c r="AB17" s="422">
        <f>CONVERT('Day9'!$S$16,"kn","m/s")</f>
        <v>20.577777777777779</v>
      </c>
      <c r="AC17" s="422">
        <f>CONVERT('Day10'!$S$9,"kn","m/s")</f>
        <v>16.462222222222223</v>
      </c>
      <c r="AD17" s="416">
        <f t="shared" si="3"/>
        <v>27.78</v>
      </c>
      <c r="AE17" s="417"/>
      <c r="AF17" s="797"/>
      <c r="AG17" s="797"/>
      <c r="AH17" s="797"/>
      <c r="AI17" s="797"/>
      <c r="AJ17" s="797"/>
      <c r="AK17" s="797"/>
      <c r="AL17" s="797"/>
      <c r="AM17" s="797"/>
      <c r="AN17" s="797"/>
      <c r="AO17" s="797"/>
      <c r="AP17" s="797"/>
      <c r="AQ17" s="797"/>
      <c r="AR17" s="797"/>
      <c r="AS17" s="797"/>
      <c r="AT17" s="797"/>
      <c r="AU17" s="797"/>
      <c r="AV17" s="797"/>
      <c r="AW17" s="797"/>
      <c r="AX17" s="797"/>
      <c r="AY17" s="797"/>
      <c r="AZ17" s="797"/>
      <c r="BA17" s="797"/>
      <c r="BB17" s="797"/>
      <c r="BC17" s="797"/>
      <c r="BD17" s="797"/>
      <c r="BE17" s="797"/>
      <c r="BF17" s="797"/>
      <c r="BG17" s="797"/>
    </row>
    <row r="18" spans="1:59" ht="12.75" customHeight="1" x14ac:dyDescent="0.2">
      <c r="A18" s="364"/>
      <c r="B18" s="636">
        <v>10</v>
      </c>
      <c r="C18" s="634">
        <f>IF(ISBLANK('Day10'!$AE$11),"",'Day10'!$AE$11)</f>
        <v>1000.5</v>
      </c>
      <c r="D18" s="418">
        <f>IF(ISBLANK('Day10'!$AE$14),"",'Day10'!$AE$14)</f>
        <v>1000.6</v>
      </c>
      <c r="E18" s="418">
        <f>IF(ISBLANK('Day10'!$AE$16),"",'Day10'!$AE$16)</f>
        <v>999.7</v>
      </c>
      <c r="F18" s="418">
        <f>IF(ISBLANK('Day11'!$AE$9),"",'Day11'!$AE$9)</f>
        <v>994.1</v>
      </c>
      <c r="G18" s="418"/>
      <c r="H18" s="630">
        <f>IF(ISBLANK('Day10'!$E$11),"",'Day10'!$E$11)</f>
        <v>-13.1</v>
      </c>
      <c r="I18" s="418">
        <f>IF(ISBLANK('Day10'!$E$14),"",'Day10'!$E$14)</f>
        <v>-13</v>
      </c>
      <c r="J18" s="418">
        <f>IF(ISBLANK('Day10'!$E$16),"",'Day10'!$E$16)</f>
        <v>-14.7</v>
      </c>
      <c r="K18" s="418">
        <f>IF(ISBLANK('Day11'!$E$9),"",'Day11'!$E$9)</f>
        <v>-19.600000000000001</v>
      </c>
      <c r="L18" s="419">
        <f t="shared" si="0"/>
        <v>-15.1</v>
      </c>
      <c r="M18" s="419"/>
      <c r="N18" s="419">
        <f>IF(ISBLANK('Day10'!$G$11),"",'Day10'!$G$11)</f>
        <v>-11.2</v>
      </c>
      <c r="O18" s="419">
        <f>IF(ISBLANK('Day10'!$G$14),"",'Day10'!$G$14)</f>
        <v>-12.1</v>
      </c>
      <c r="P18" s="419">
        <f>IF(ISBLANK('Day10'!$G$16),"",'Day10'!$G$16)</f>
        <v>-12.3</v>
      </c>
      <c r="Q18" s="419">
        <f>IF(ISBLANK('Day11'!$G$9),"",'Day11'!$G$9)</f>
        <v>-12.9</v>
      </c>
      <c r="R18" s="419">
        <f t="shared" si="1"/>
        <v>-11.2</v>
      </c>
      <c r="S18" s="419"/>
      <c r="T18" s="419">
        <f>IF(ISBLANK('Day10'!$H$11),"",'Day10'!$H$11)</f>
        <v>-14</v>
      </c>
      <c r="U18" s="419">
        <f>IF(ISBLANK('Day10'!$H$14),"",'Day10'!$H$14)</f>
        <v>-14.1</v>
      </c>
      <c r="V18" s="419">
        <f>IF(ISBLANK('Day10'!$H$16),"",'Day10'!$H$16)</f>
        <v>-15.1</v>
      </c>
      <c r="W18" s="419">
        <f>IF(ISBLANK('Day11'!$H$9),"",'Day11'!$H$9)</f>
        <v>-20.3</v>
      </c>
      <c r="X18" s="420">
        <f t="shared" si="2"/>
        <v>-20.3</v>
      </c>
      <c r="Y18" s="421"/>
      <c r="Z18" s="422">
        <f>CONVERT('Day10'!$S$11,"kn","m/s")</f>
        <v>12.861111111111112</v>
      </c>
      <c r="AA18" s="422">
        <f>CONVERT('Day10'!$S$14,"kn","m/s")</f>
        <v>14.404444444444445</v>
      </c>
      <c r="AB18" s="422">
        <f>CONVERT('Day10'!$S$16,"kn","m/s")</f>
        <v>11.317777777777778</v>
      </c>
      <c r="AC18" s="422">
        <f>CONVERT('Day11'!$S$9,"kn","m/s")</f>
        <v>6.6877777777777787</v>
      </c>
      <c r="AD18" s="416">
        <f t="shared" si="3"/>
        <v>14.404444444444445</v>
      </c>
      <c r="AE18" s="417"/>
      <c r="AF18" s="797"/>
      <c r="AG18" s="797"/>
      <c r="AH18" s="797"/>
      <c r="AI18" s="797"/>
      <c r="AJ18" s="797"/>
      <c r="AK18" s="797"/>
      <c r="AL18" s="797"/>
      <c r="AM18" s="797"/>
      <c r="AN18" s="797"/>
      <c r="AO18" s="797"/>
      <c r="AP18" s="797"/>
      <c r="AQ18" s="797"/>
      <c r="AR18" s="797"/>
      <c r="AS18" s="797"/>
      <c r="AT18" s="797"/>
      <c r="AU18" s="797"/>
      <c r="AV18" s="797"/>
      <c r="AW18" s="797"/>
      <c r="AX18" s="797"/>
      <c r="AY18" s="797"/>
      <c r="AZ18" s="797"/>
      <c r="BA18" s="797"/>
      <c r="BB18" s="797"/>
      <c r="BC18" s="797"/>
      <c r="BD18" s="797"/>
      <c r="BE18" s="797"/>
      <c r="BF18" s="797"/>
      <c r="BG18" s="797"/>
    </row>
    <row r="19" spans="1:59" ht="12.75" customHeight="1" x14ac:dyDescent="0.2">
      <c r="A19" s="364"/>
      <c r="B19" s="636">
        <v>11</v>
      </c>
      <c r="C19" s="634">
        <f>IF(ISBLANK('Day11'!$AE$11),"",'Day11'!$AE$11)</f>
        <v>989.8</v>
      </c>
      <c r="D19" s="418">
        <f>IF(ISBLANK('Day11'!$AE$14),"",'Day11'!$AE$14)</f>
        <v>992.2</v>
      </c>
      <c r="E19" s="418">
        <f>IF(ISBLANK('Day11'!$AE$16),"",'Day11'!$AE$16)</f>
        <v>988.6</v>
      </c>
      <c r="F19" s="418">
        <f>IF(ISBLANK('Day12'!$AE$9),"",'Day12'!$AE$9)</f>
        <v>989.1</v>
      </c>
      <c r="G19" s="418"/>
      <c r="H19" s="630">
        <f>IF(ISBLANK('Day11'!$E$11),"",'Day11'!$E$11)</f>
        <v>-19.600000000000001</v>
      </c>
      <c r="I19" s="418">
        <f>IF(ISBLANK('Day11'!$E$14),"",'Day11'!$E$14)</f>
        <v>-17.100000000000001</v>
      </c>
      <c r="J19" s="418">
        <f>IF(ISBLANK('Day11'!$E$16),"",'Day11'!$E$16)</f>
        <v>-15</v>
      </c>
      <c r="K19" s="418">
        <f>IF(ISBLANK('Day12'!$E$9),"",'Day12'!$E$9)</f>
        <v>-13.6</v>
      </c>
      <c r="L19" s="419">
        <f t="shared" si="0"/>
        <v>-16.324999999999999</v>
      </c>
      <c r="M19" s="419"/>
      <c r="N19" s="419">
        <f>IF(ISBLANK('Day11'!$G$11),"",'Day11'!$G$11)</f>
        <v>-13.8</v>
      </c>
      <c r="O19" s="419">
        <f>IF(ISBLANK('Day11'!$G$14),"",'Day11'!$G$14)</f>
        <v>-13.1</v>
      </c>
      <c r="P19" s="419">
        <f>IF(ISBLANK('Day11'!$G$16),"",'Day11'!$G$16)</f>
        <v>-14.1</v>
      </c>
      <c r="Q19" s="419">
        <f>IF(ISBLANK('Day12'!$G$9),"",'Day12'!$G$9)</f>
        <v>-12.9</v>
      </c>
      <c r="R19" s="419">
        <f t="shared" si="1"/>
        <v>-12.9</v>
      </c>
      <c r="S19" s="419"/>
      <c r="T19" s="419">
        <f>IF(ISBLANK('Day11'!$H$11),"",'Day11'!$H$11)</f>
        <v>-23.2</v>
      </c>
      <c r="U19" s="419">
        <f>IF(ISBLANK('Day11'!$H$14),"",'Day11'!$H$14)</f>
        <v>-20.3</v>
      </c>
      <c r="V19" s="419">
        <f>IF(ISBLANK('Day11'!$H$16),"",'Day11'!$H$16)</f>
        <v>-17.2</v>
      </c>
      <c r="W19" s="419">
        <f>IF(ISBLANK('Day12'!$H$9),"",'Day12'!$H$9)</f>
        <v>-14.9</v>
      </c>
      <c r="X19" s="420">
        <f t="shared" si="2"/>
        <v>-23.2</v>
      </c>
      <c r="Y19" s="421"/>
      <c r="Z19" s="422">
        <f>CONVERT('Day11'!$S$11,"kn","m/s")</f>
        <v>5.1444444444444448</v>
      </c>
      <c r="AA19" s="422">
        <f>CONVERT('Day11'!$S$14,"kn","m/s")</f>
        <v>7.2022222222222227</v>
      </c>
      <c r="AB19" s="422">
        <f>CONVERT('Day11'!$S$16,"kn","m/s")</f>
        <v>9.7744444444444447</v>
      </c>
      <c r="AC19" s="422">
        <f>CONVERT('Day12'!$S$9,"kn","m/s")</f>
        <v>9.7744444444444447</v>
      </c>
      <c r="AD19" s="416">
        <f t="shared" si="3"/>
        <v>9.7744444444444447</v>
      </c>
      <c r="AE19" s="417"/>
      <c r="AF19" s="797"/>
      <c r="AG19" s="797"/>
      <c r="AH19" s="797"/>
      <c r="AI19" s="797"/>
      <c r="AJ19" s="797"/>
      <c r="AK19" s="797"/>
      <c r="AL19" s="797"/>
      <c r="AM19" s="797"/>
      <c r="AN19" s="797"/>
      <c r="AO19" s="797"/>
      <c r="AP19" s="797"/>
      <c r="AQ19" s="797"/>
      <c r="AR19" s="797"/>
      <c r="AS19" s="797"/>
      <c r="AT19" s="797"/>
      <c r="AU19" s="797"/>
      <c r="AV19" s="797"/>
      <c r="AW19" s="797"/>
      <c r="AX19" s="797"/>
      <c r="AY19" s="797"/>
      <c r="AZ19" s="797"/>
      <c r="BA19" s="797"/>
      <c r="BB19" s="797"/>
      <c r="BC19" s="797"/>
      <c r="BD19" s="797"/>
      <c r="BE19" s="797"/>
      <c r="BF19" s="797"/>
      <c r="BG19" s="797"/>
    </row>
    <row r="20" spans="1:59" ht="12.75" customHeight="1" x14ac:dyDescent="0.2">
      <c r="A20" s="364"/>
      <c r="B20" s="636">
        <v>12</v>
      </c>
      <c r="C20" s="634">
        <f>IF(ISBLANK('Day12'!$AE$11),"",'Day12'!$AE$11)</f>
        <v>991.8</v>
      </c>
      <c r="D20" s="418">
        <f>IF(ISBLANK('Day12'!$AE$14),"",'Day12'!$AE$14)</f>
        <v>993.3</v>
      </c>
      <c r="E20" s="418">
        <f>IF(ISBLANK('Day12'!$AE$16),"",'Day12'!$AE$16)</f>
        <v>993.6</v>
      </c>
      <c r="F20" s="418">
        <f>IF(ISBLANK('Day13'!$AE$9),"",'Day13'!$AE$9)</f>
        <v>991</v>
      </c>
      <c r="G20" s="418"/>
      <c r="H20" s="630">
        <f>IF(ISBLANK('Day12'!$E$11),"",'Day12'!$E$11)</f>
        <v>-14.3</v>
      </c>
      <c r="I20" s="418">
        <f>IF(ISBLANK('Day12'!$E$14),"",'Day12'!$E$14)</f>
        <v>-15.7</v>
      </c>
      <c r="J20" s="418">
        <f>IF(ISBLANK('Day12'!$E$16),"",'Day12'!$E$16)</f>
        <v>-16.7</v>
      </c>
      <c r="K20" s="418">
        <f>IF(ISBLANK('Day13'!$E$9),"",'Day13'!$E$9)</f>
        <v>-15.3</v>
      </c>
      <c r="L20" s="419">
        <f t="shared" si="0"/>
        <v>-15.5</v>
      </c>
      <c r="M20" s="419"/>
      <c r="N20" s="419">
        <f>IF(ISBLANK('Day12'!$G$11),"",'Day12'!$G$11)</f>
        <v>-12.4</v>
      </c>
      <c r="O20" s="419">
        <f>IF(ISBLANK('Day12'!$G$14),"",'Day12'!$G$14)</f>
        <v>-14.3</v>
      </c>
      <c r="P20" s="419">
        <f>IF(ISBLANK('Day12'!$G$16),"",'Day12'!$G$16)</f>
        <v>-15.7</v>
      </c>
      <c r="Q20" s="419">
        <f>IF(ISBLANK('Day13'!$G$9),"",'Day13'!$G$9)</f>
        <v>-15.3</v>
      </c>
      <c r="R20" s="419">
        <f t="shared" si="1"/>
        <v>-12.4</v>
      </c>
      <c r="S20" s="419"/>
      <c r="T20" s="419">
        <f>IF(ISBLANK('Day12'!$H$11),"",'Day12'!$H$11)</f>
        <v>-16.3</v>
      </c>
      <c r="U20" s="419">
        <f>IF(ISBLANK('Day12'!$H$14),"",'Day12'!$H$14)</f>
        <v>-17</v>
      </c>
      <c r="V20" s="419">
        <f>IF(ISBLANK('Day12'!$H$16),"",'Day12'!$H$16)</f>
        <v>-17.5</v>
      </c>
      <c r="W20" s="419">
        <f>IF(ISBLANK('Day13'!$H$9),"",'Day13'!$H$9)</f>
        <v>-17.5</v>
      </c>
      <c r="X20" s="420">
        <f t="shared" si="2"/>
        <v>-17.5</v>
      </c>
      <c r="Y20" s="421"/>
      <c r="Z20" s="422">
        <f>CONVERT('Day12'!$S$11,"kn","m/s")</f>
        <v>10.28888888888889</v>
      </c>
      <c r="AA20" s="422">
        <f>CONVERT('Day12'!$S$14,"kn","m/s")</f>
        <v>14.404444444444445</v>
      </c>
      <c r="AB20" s="422">
        <f>CONVERT('Day12'!$S$16,"kn","m/s")</f>
        <v>15.433333333333334</v>
      </c>
      <c r="AC20" s="422">
        <f>CONVERT('Day13'!$S$9,"kn","m/s")</f>
        <v>15.433333333333334</v>
      </c>
      <c r="AD20" s="416">
        <f t="shared" si="3"/>
        <v>15.433333333333334</v>
      </c>
      <c r="AE20" s="41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797"/>
      <c r="BG20" s="797"/>
    </row>
    <row r="21" spans="1:59" ht="12.75" customHeight="1" x14ac:dyDescent="0.2">
      <c r="A21" s="364"/>
      <c r="B21" s="636">
        <v>13</v>
      </c>
      <c r="C21" s="634">
        <f>IF(ISBLANK('Day13'!$AE$11),"",'Day13'!$AE$11)</f>
        <v>992.5</v>
      </c>
      <c r="D21" s="418">
        <f>IF(ISBLANK('Day13'!$AE$14),"",'Day13'!$AE$14)</f>
        <v>989.2</v>
      </c>
      <c r="E21" s="418">
        <f>IF(ISBLANK('Day13'!$AE$16),"",'Day13'!$AE$16)</f>
        <v>993.5</v>
      </c>
      <c r="F21" s="418">
        <f>IF(ISBLANK('Day14'!$AE$9),"",'Day14'!$AE$9)</f>
        <v>996.8</v>
      </c>
      <c r="G21" s="418"/>
      <c r="H21" s="630">
        <f>IF(ISBLANK('Day13'!$E$11),"",'Day13'!$E$11)</f>
        <v>-16.100000000000001</v>
      </c>
      <c r="I21" s="418">
        <f>IF(ISBLANK('Day13'!$E$14),"",'Day13'!$E$14)</f>
        <v>-12.9</v>
      </c>
      <c r="J21" s="418">
        <f>IF(ISBLANK('Day13'!$E$16),"",'Day13'!$E$16)</f>
        <v>-10.5</v>
      </c>
      <c r="K21" s="418">
        <f>IF(ISBLANK('Day14'!$E$9),"",'Day14'!$E$9)</f>
        <v>-9.8000000000000007</v>
      </c>
      <c r="L21" s="419">
        <f t="shared" si="0"/>
        <v>-12.324999999999999</v>
      </c>
      <c r="M21" s="419"/>
      <c r="N21" s="419">
        <f>IF(ISBLANK('Day13'!$G$11),"",'Day13'!$G$11)</f>
        <v>-16.100000000000001</v>
      </c>
      <c r="O21" s="419">
        <f>IF(ISBLANK('Day13'!$G$14),"",'Day13'!$G$14)</f>
        <v>-12.9</v>
      </c>
      <c r="P21" s="419">
        <f>IF(ISBLANK('Day13'!$G$16),"",'Day13'!$G$16)</f>
        <v>-10.199999999999999</v>
      </c>
      <c r="Q21" s="419">
        <f>IF(ISBLANK('Day14'!$G$9),"",'Day14'!$G$9)</f>
        <v>-9.8000000000000007</v>
      </c>
      <c r="R21" s="419">
        <f t="shared" si="1"/>
        <v>-9.8000000000000007</v>
      </c>
      <c r="S21" s="419"/>
      <c r="T21" s="419">
        <f>IF(ISBLANK('Day13'!$H$11),"",'Day13'!$H$11)</f>
        <v>-17.399999999999999</v>
      </c>
      <c r="U21" s="419">
        <f>IF(ISBLANK('Day13'!$H$14),"",'Day13'!$H$14)</f>
        <v>-16</v>
      </c>
      <c r="V21" s="419">
        <f>IF(ISBLANK('Day13'!$H$16),"",'Day13'!$H$16)</f>
        <v>-12.8</v>
      </c>
      <c r="W21" s="419">
        <f>IF(ISBLANK('Day14'!$H$9),"",'Day14'!$H$9)</f>
        <v>-10.7</v>
      </c>
      <c r="X21" s="420">
        <f t="shared" si="2"/>
        <v>-17.399999999999999</v>
      </c>
      <c r="Y21" s="421"/>
      <c r="Z21" s="422">
        <f>CONVERT('Day13'!$S$11,"kn","m/s")</f>
        <v>22.121111111111112</v>
      </c>
      <c r="AA21" s="422">
        <f>CONVERT('Day13'!$S$14,"kn","m/s")</f>
        <v>25.207777777777778</v>
      </c>
      <c r="AB21" s="422">
        <f>CONVERT('Day13'!$S$16,"kn","m/s")</f>
        <v>23.150000000000002</v>
      </c>
      <c r="AC21" s="422">
        <f>CONVERT('Day14'!$S$9,"kn","m/s")</f>
        <v>18.520000000000003</v>
      </c>
      <c r="AD21" s="416">
        <f t="shared" si="3"/>
        <v>25.207777777777778</v>
      </c>
      <c r="AE21" s="41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797"/>
      <c r="BG21" s="797"/>
    </row>
    <row r="22" spans="1:59" ht="12.75" customHeight="1" x14ac:dyDescent="0.2">
      <c r="A22" s="364"/>
      <c r="B22" s="636">
        <v>14</v>
      </c>
      <c r="C22" s="634">
        <f>IF(ISBLANK('Day14'!$AE$11),"",'Day14'!$AE$11)</f>
        <v>995.6</v>
      </c>
      <c r="D22" s="418">
        <f>IF(ISBLANK('Day14'!$AE$14),"",'Day14'!$AE$14)</f>
        <v>991</v>
      </c>
      <c r="E22" s="418">
        <f>IF(ISBLANK('Day14'!$AE$16),"",'Day14'!$AE$16)</f>
        <v>987.7</v>
      </c>
      <c r="F22" s="418">
        <f>IF(ISBLANK('Day15'!$AE$9),"",'Day15'!$AE$9)</f>
        <v>991.8</v>
      </c>
      <c r="G22" s="418"/>
      <c r="H22" s="630">
        <f>IF(ISBLANK('Day14'!$E$11),"",'Day14'!$E$11)</f>
        <v>-9.6</v>
      </c>
      <c r="I22" s="418">
        <f>IF(ISBLANK('Day14'!$E$14),"",'Day14'!$E$14)</f>
        <v>-13.1</v>
      </c>
      <c r="J22" s="418">
        <f>IF(ISBLANK('Day14'!$E$16),"",'Day14'!$E$16)</f>
        <v>-19.899999999999999</v>
      </c>
      <c r="K22" s="418">
        <f>IF(ISBLANK('Day15'!$E$9),"",'Day15'!$E$9)</f>
        <v>-18.7</v>
      </c>
      <c r="L22" s="419">
        <f t="shared" si="0"/>
        <v>-15.324999999999999</v>
      </c>
      <c r="M22" s="419"/>
      <c r="N22" s="419">
        <f>IF(ISBLANK('Day14'!$G$11),"",'Day14'!$G$11)</f>
        <v>-9.1999999999999993</v>
      </c>
      <c r="O22" s="419">
        <f>IF(ISBLANK('Day14'!$G$14),"",'Day14'!$G$14)</f>
        <v>-9.6999999999999993</v>
      </c>
      <c r="P22" s="419">
        <f>IF(ISBLANK('Day14'!$G$16),"",'Day14'!$G$16)</f>
        <v>-11.2</v>
      </c>
      <c r="Q22" s="419">
        <f>IF(ISBLANK('Day15'!$G$9),"",'Day15'!$G$9)</f>
        <v>-16.2</v>
      </c>
      <c r="R22" s="419">
        <f t="shared" si="1"/>
        <v>-9.1999999999999993</v>
      </c>
      <c r="S22" s="419"/>
      <c r="T22" s="419">
        <f>IF(ISBLANK('Day14'!$H$11),"",'Day14'!$H$11)</f>
        <v>-10.4</v>
      </c>
      <c r="U22" s="419">
        <f>IF(ISBLANK('Day14'!$H$14),"",'Day14'!$H$14)</f>
        <v>-13.7</v>
      </c>
      <c r="V22" s="419">
        <f>IF(ISBLANK('Day14'!$H$16),"",'Day14'!$H$16)</f>
        <v>-20</v>
      </c>
      <c r="W22" s="419">
        <f>IF(ISBLANK('Day15'!$H$9),"",'Day15'!$H$9)</f>
        <v>-20.8</v>
      </c>
      <c r="X22" s="420">
        <f t="shared" si="2"/>
        <v>-20.8</v>
      </c>
      <c r="Y22" s="421"/>
      <c r="Z22" s="422">
        <f>CONVERT('Day14'!$S$11,"kn","m/s")</f>
        <v>13.375555555555557</v>
      </c>
      <c r="AA22" s="422">
        <f>CONVERT('Day14'!$S$14,"kn","m/s")</f>
        <v>14.404444444444445</v>
      </c>
      <c r="AB22" s="422">
        <f>CONVERT('Day14'!$S$16,"kn","m/s")</f>
        <v>14.91888888888889</v>
      </c>
      <c r="AC22" s="422">
        <f>CONVERT('Day15'!$S$9,"kn","m/s")</f>
        <v>13.89</v>
      </c>
      <c r="AD22" s="416">
        <f t="shared" si="3"/>
        <v>14.91888888888889</v>
      </c>
      <c r="AE22" s="417"/>
      <c r="AF22" s="797"/>
      <c r="AG22" s="797"/>
      <c r="AH22" s="797"/>
      <c r="AI22" s="797"/>
      <c r="AJ22" s="797"/>
      <c r="AK22" s="797"/>
      <c r="AL22" s="797"/>
      <c r="AM22" s="797"/>
      <c r="AN22" s="797"/>
      <c r="AO22" s="797"/>
      <c r="AP22" s="797"/>
      <c r="AQ22" s="797"/>
      <c r="AR22" s="797"/>
      <c r="AS22" s="797"/>
      <c r="AT22" s="797"/>
      <c r="AU22" s="797"/>
      <c r="AV22" s="797"/>
      <c r="AW22" s="797"/>
      <c r="AX22" s="797"/>
      <c r="AY22" s="797"/>
      <c r="AZ22" s="797"/>
      <c r="BA22" s="797"/>
      <c r="BB22" s="797"/>
      <c r="BC22" s="797"/>
      <c r="BD22" s="797"/>
      <c r="BE22" s="797"/>
      <c r="BF22" s="797"/>
      <c r="BG22" s="797"/>
    </row>
    <row r="23" spans="1:59" ht="12.75" customHeight="1" x14ac:dyDescent="0.2">
      <c r="A23" s="364"/>
      <c r="B23" s="636">
        <v>15</v>
      </c>
      <c r="C23" s="634">
        <f>IF(ISBLANK('Day15'!$AE$11),"",'Day15'!$AE$11)</f>
        <v>991.5</v>
      </c>
      <c r="D23" s="418">
        <f>IF(ISBLANK('Day15'!$AE$14),"",'Day15'!$AE$14)</f>
        <v>987.4</v>
      </c>
      <c r="E23" s="418">
        <f>IF(ISBLANK('Day15'!$AE$16),"",'Day15'!$AE$16)</f>
        <v>982.6</v>
      </c>
      <c r="F23" s="418">
        <f>IF(ISBLANK('Day16'!$AE$9),"",'Day16'!$AE$9)</f>
        <v>978.8</v>
      </c>
      <c r="G23" s="418"/>
      <c r="H23" s="630">
        <f>IF(ISBLANK('Day15'!$E$11),"",'Day15'!$E$11)</f>
        <v>-14</v>
      </c>
      <c r="I23" s="418">
        <f>IF(ISBLANK('Day15'!$E$14),"",'Day15'!$E$14)</f>
        <v>-12.1</v>
      </c>
      <c r="J23" s="418">
        <f>IF(ISBLANK('Day15'!$E$16),"",'Day15'!$E$16)</f>
        <v>-14.3</v>
      </c>
      <c r="K23" s="418">
        <f>IF(ISBLANK('Day16'!$E$9),"",'Day16'!$E$9)</f>
        <v>-16.600000000000001</v>
      </c>
      <c r="L23" s="419">
        <f t="shared" si="0"/>
        <v>-14.250000000000002</v>
      </c>
      <c r="M23" s="419"/>
      <c r="N23" s="419">
        <f>IF(ISBLANK('Day15'!$G$11),"",'Day15'!$G$11)</f>
        <v>-13.9</v>
      </c>
      <c r="O23" s="419">
        <f>IF(ISBLANK('Day15'!$G$14),"",'Day15'!$G$14)</f>
        <v>-11.6</v>
      </c>
      <c r="P23" s="419">
        <f>IF(ISBLANK('Day15'!$G$16),"",'Day15'!$G$16)</f>
        <v>-11.1</v>
      </c>
      <c r="Q23" s="419">
        <f>IF(ISBLANK('Day16'!$G$9),"",'Day16'!$G$9)</f>
        <v>-12.5</v>
      </c>
      <c r="R23" s="419">
        <f t="shared" si="1"/>
        <v>-11.1</v>
      </c>
      <c r="S23" s="419"/>
      <c r="T23" s="419">
        <f>IF(ISBLANK('Day15'!$H$11),"",'Day15'!$H$11)</f>
        <v>18.8</v>
      </c>
      <c r="U23" s="419">
        <f>IF(ISBLANK('Day15'!$H$14),"",'Day15'!$H$14)</f>
        <v>-14.1</v>
      </c>
      <c r="V23" s="419">
        <f>IF(ISBLANK('Day15'!$H$16),"",'Day15'!$H$16)</f>
        <v>-18.100000000000001</v>
      </c>
      <c r="W23" s="419">
        <f>IF(ISBLANK('Day16'!$H$9),"",'Day16'!$H$9)</f>
        <v>-20.7</v>
      </c>
      <c r="X23" s="420">
        <f t="shared" si="2"/>
        <v>-20.7</v>
      </c>
      <c r="Y23" s="421"/>
      <c r="Z23" s="422">
        <f>CONVERT('Day15'!$S$11,"kn","m/s")</f>
        <v>13.375555555555557</v>
      </c>
      <c r="AA23" s="422">
        <f>CONVERT('Day15'!$S$14,"kn","m/s")</f>
        <v>9.2600000000000016</v>
      </c>
      <c r="AB23" s="422">
        <f>CONVERT('Day15'!$S$16,"kn","m/s")</f>
        <v>9.7744444444444447</v>
      </c>
      <c r="AC23" s="422">
        <f>CONVERT('Day16'!$S$9,"kn","m/s")</f>
        <v>9.7744444444444447</v>
      </c>
      <c r="AD23" s="416">
        <f t="shared" si="3"/>
        <v>13.375555555555557</v>
      </c>
      <c r="AE23" s="417"/>
      <c r="AF23" s="797"/>
      <c r="AG23" s="797"/>
      <c r="AH23" s="797"/>
      <c r="AI23" s="797"/>
      <c r="AJ23" s="797"/>
      <c r="AK23" s="797"/>
      <c r="AL23" s="797"/>
      <c r="AM23" s="797"/>
      <c r="AN23" s="797"/>
      <c r="AO23" s="797"/>
      <c r="AP23" s="797"/>
      <c r="AQ23" s="797"/>
      <c r="AR23" s="797"/>
      <c r="AS23" s="797"/>
      <c r="AT23" s="797"/>
      <c r="AU23" s="797"/>
      <c r="AV23" s="797"/>
      <c r="AW23" s="797"/>
      <c r="AX23" s="797"/>
      <c r="AY23" s="797"/>
      <c r="AZ23" s="797"/>
      <c r="BA23" s="797"/>
      <c r="BB23" s="797"/>
      <c r="BC23" s="797"/>
      <c r="BD23" s="797"/>
      <c r="BE23" s="797"/>
      <c r="BF23" s="797"/>
      <c r="BG23" s="797"/>
    </row>
    <row r="24" spans="1:59" ht="12.75" customHeight="1" x14ac:dyDescent="0.2">
      <c r="A24" s="364"/>
      <c r="B24" s="636">
        <v>16</v>
      </c>
      <c r="C24" s="634">
        <f>IF(ISBLANK('Day16'!$AE$11),"",'Day16'!$AE$11)</f>
        <v>975.8</v>
      </c>
      <c r="D24" s="418">
        <f>IF(ISBLANK('Day16'!$AE$14),"",'Day16'!$AE$14)</f>
        <v>974.5</v>
      </c>
      <c r="E24" s="418">
        <f>IF(ISBLANK('Day16'!$AE$16),"",'Day16'!$AE$16)</f>
        <v>974.4</v>
      </c>
      <c r="F24" s="418">
        <f>IF(ISBLANK('Day17'!$AE$9),"",'Day17'!$AE$9)</f>
        <v>973.2</v>
      </c>
      <c r="G24" s="418"/>
      <c r="H24" s="630">
        <f>IF(ISBLANK('Day16'!$E$11),"",'Day16'!$E$11)</f>
        <v>-12.5</v>
      </c>
      <c r="I24" s="418">
        <f>IF(ISBLANK('Day16'!$E$14),"",'Day16'!$E$14)</f>
        <v>-11.8</v>
      </c>
      <c r="J24" s="418">
        <f>IF(ISBLANK('Day16'!$E$16),"",'Day16'!$E$16)</f>
        <v>-11</v>
      </c>
      <c r="K24" s="418">
        <f>IF(ISBLANK('Day17'!$E$9),"",'Day17'!$E$9)</f>
        <v>-16.100000000000001</v>
      </c>
      <c r="L24" s="419">
        <f t="shared" si="0"/>
        <v>-12.85</v>
      </c>
      <c r="M24" s="419"/>
      <c r="N24" s="419">
        <f>IF(ISBLANK('Day16'!$G$11),"",'Day16'!$G$11)</f>
        <v>-11.7</v>
      </c>
      <c r="O24" s="419">
        <f>IF(ISBLANK('Day16'!$G$14),"",'Day16'!$G$14)</f>
        <v>-11.6</v>
      </c>
      <c r="P24" s="419">
        <f>IF(ISBLANK('Day16'!$G$16),"",'Day16'!$G$16)</f>
        <v>-10.8</v>
      </c>
      <c r="Q24" s="419">
        <f>IF(ISBLANK('Day17'!$G$9),"",'Day17'!$G$9)</f>
        <v>-10.6</v>
      </c>
      <c r="R24" s="419">
        <f t="shared" si="1"/>
        <v>-10.6</v>
      </c>
      <c r="S24" s="419"/>
      <c r="T24" s="419">
        <f>IF(ISBLANK('Day16'!$H$11),"",'Day16'!$H$11)</f>
        <v>-21.4</v>
      </c>
      <c r="U24" s="419">
        <f>IF(ISBLANK('Day16'!$H$14),"",'Day16'!$H$14)</f>
        <v>-19.100000000000001</v>
      </c>
      <c r="V24" s="419">
        <f>IF(ISBLANK('Day16'!$H$16),"",'Day16'!$H$16)</f>
        <v>-12.9</v>
      </c>
      <c r="W24" s="419">
        <f>IF(ISBLANK('Day17'!$H$9),"",'Day17'!$H$9)</f>
        <v>-12.8</v>
      </c>
      <c r="X24" s="420">
        <f t="shared" si="2"/>
        <v>-21.4</v>
      </c>
      <c r="Y24" s="421"/>
      <c r="Z24" s="422">
        <f>CONVERT('Day16'!$S$11,"kn","m/s")</f>
        <v>4.1155555555555559</v>
      </c>
      <c r="AA24" s="422">
        <f>CONVERT('Day16'!$S$14,"kn","m/s")</f>
        <v>12.346666666666668</v>
      </c>
      <c r="AB24" s="422">
        <f>CONVERT('Day16'!$S$16,"kn","m/s")</f>
        <v>9.2600000000000016</v>
      </c>
      <c r="AC24" s="422">
        <f>CONVERT('Day17'!$S$9,"kn","m/s")</f>
        <v>9.7744444444444447</v>
      </c>
      <c r="AD24" s="416">
        <f t="shared" si="3"/>
        <v>12.346666666666668</v>
      </c>
      <c r="AE24" s="41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797"/>
      <c r="BG24" s="797"/>
    </row>
    <row r="25" spans="1:59" ht="12.75" customHeight="1" x14ac:dyDescent="0.2">
      <c r="A25" s="364"/>
      <c r="B25" s="636">
        <v>17</v>
      </c>
      <c r="C25" s="634">
        <f>IF(ISBLANK('Day17'!$AE$11),"",'Day17'!$AE$11)</f>
        <v>974.6</v>
      </c>
      <c r="D25" s="418">
        <f>IF(ISBLANK('Day17'!$AE$14),"",'Day17'!$AE$14)</f>
        <v>970.7</v>
      </c>
      <c r="E25" s="418">
        <f>IF(ISBLANK('Day17'!$AE$16),"",'Day17'!$AE$16)</f>
        <v>966.3</v>
      </c>
      <c r="F25" s="418">
        <f>IF(ISBLANK('Day18'!$AE$9),"",'Day18'!$AE$9)</f>
        <v>965.6</v>
      </c>
      <c r="G25" s="418"/>
      <c r="H25" s="630">
        <f>IF(ISBLANK('Day17'!$E$11),"",'Day17'!$E$11)</f>
        <v>-12</v>
      </c>
      <c r="I25" s="418">
        <f>IF(ISBLANK('Day17'!$E$14),"",'Day17'!$E$14)</f>
        <v>-11.5</v>
      </c>
      <c r="J25" s="418">
        <f>IF(ISBLANK('Day17'!$E$16),"",'Day17'!$E$16)</f>
        <v>-14.2</v>
      </c>
      <c r="K25" s="418">
        <f>IF(ISBLANK('Day18'!$E$9),"",'Day18'!$E$9)</f>
        <v>-18.100000000000001</v>
      </c>
      <c r="L25" s="419">
        <f t="shared" si="0"/>
        <v>-13.950000000000001</v>
      </c>
      <c r="M25" s="419"/>
      <c r="N25" s="419">
        <f>IF(ISBLANK('Day17'!$G$11),"",'Day17'!$G$11)</f>
        <v>-11.1</v>
      </c>
      <c r="O25" s="419">
        <f>IF(ISBLANK('Day17'!$G$14),"",'Day17'!$G$14)</f>
        <v>-11.4</v>
      </c>
      <c r="P25" s="419">
        <f>IF(ISBLANK('Day17'!$G$16),"",'Day17'!$G$16)</f>
        <v>-9.4</v>
      </c>
      <c r="Q25" s="419">
        <f>IF(ISBLANK('Day18'!$G$9),"",'Day18'!$G$9)</f>
        <v>-10.7</v>
      </c>
      <c r="R25" s="419">
        <f t="shared" si="1"/>
        <v>-9.4</v>
      </c>
      <c r="S25" s="419"/>
      <c r="T25" s="419">
        <f>IF(ISBLANK('Day17'!$H$11),"",'Day17'!$H$11)</f>
        <v>-16.399999999999999</v>
      </c>
      <c r="U25" s="419">
        <f>IF(ISBLANK('Day17'!$H$14),"",'Day17'!$H$14)</f>
        <v>-12.1</v>
      </c>
      <c r="V25" s="419">
        <f>IF(ISBLANK('Day17'!$H$16),"",'Day17'!$H$16)</f>
        <v>-15.3</v>
      </c>
      <c r="W25" s="419">
        <f>IF(ISBLANK('Day18'!$H$9),"",'Day18'!$H$9)</f>
        <v>-19.899999999999999</v>
      </c>
      <c r="X25" s="420">
        <f t="shared" si="2"/>
        <v>-19.899999999999999</v>
      </c>
      <c r="Y25" s="421"/>
      <c r="Z25" s="422">
        <f>CONVERT('Day17'!$S$11,"kn","m/s")</f>
        <v>26.751111111111115</v>
      </c>
      <c r="AA25" s="422">
        <f>CONVERT('Day17'!$S$14,"kn","m/s")</f>
        <v>20.577777777777779</v>
      </c>
      <c r="AB25" s="422">
        <f>CONVERT('Day17'!$S$16,"kn","m/s")</f>
        <v>11.317777777777778</v>
      </c>
      <c r="AC25" s="422">
        <f>CONVERT('Day18'!$S$9,"kn","m/s")</f>
        <v>11.832222222222223</v>
      </c>
      <c r="AD25" s="416">
        <f t="shared" si="3"/>
        <v>26.751111111111115</v>
      </c>
      <c r="AE25" s="417"/>
      <c r="AF25" s="797"/>
      <c r="AG25" s="797"/>
      <c r="AH25" s="797"/>
      <c r="AI25" s="797"/>
      <c r="AJ25" s="797"/>
      <c r="AK25" s="797"/>
      <c r="AL25" s="797"/>
      <c r="AM25" s="797"/>
      <c r="AN25" s="797"/>
      <c r="AO25" s="797"/>
      <c r="AP25" s="797"/>
      <c r="AQ25" s="797"/>
      <c r="AR25" s="797"/>
      <c r="AS25" s="797"/>
      <c r="AT25" s="797"/>
      <c r="AU25" s="797"/>
      <c r="AV25" s="797"/>
      <c r="AW25" s="797"/>
      <c r="AX25" s="797"/>
      <c r="AY25" s="797"/>
      <c r="AZ25" s="797"/>
      <c r="BA25" s="797"/>
      <c r="BB25" s="797"/>
      <c r="BC25" s="797"/>
      <c r="BD25" s="797"/>
      <c r="BE25" s="797"/>
      <c r="BF25" s="797"/>
      <c r="BG25" s="797"/>
    </row>
    <row r="26" spans="1:59" ht="12.75" customHeight="1" x14ac:dyDescent="0.2">
      <c r="A26" s="364"/>
      <c r="B26" s="636">
        <v>18</v>
      </c>
      <c r="C26" s="634">
        <f>IF(ISBLANK('Day18'!$AE$11),"",'Day18'!$AE$11)</f>
        <v>996.8</v>
      </c>
      <c r="D26" s="418">
        <f>IF(ISBLANK('Day18'!$AE$14),"",'Day18'!$AE$14)</f>
        <v>969.8</v>
      </c>
      <c r="E26" s="418">
        <f>IF(ISBLANK('Day18'!$AE$16),"",'Day18'!$AE$16)</f>
        <v>972.8</v>
      </c>
      <c r="F26" s="418">
        <f>IF(ISBLANK('Day19'!$AE$9),"",'Day19'!$AE$9)</f>
        <v>973.6</v>
      </c>
      <c r="G26" s="418"/>
      <c r="H26" s="630">
        <f>IF(ISBLANK('Day18'!$E$11),"",'Day18'!$E$11)</f>
        <v>-12.3</v>
      </c>
      <c r="I26" s="418">
        <f>IF(ISBLANK('Day18'!$G$14),"",'Day18'!$G$14)</f>
        <v>-8.5</v>
      </c>
      <c r="J26" s="418">
        <f>IF(ISBLANK('Day18'!$E$16),"",'Day18'!$E$16)</f>
        <v>-11.9</v>
      </c>
      <c r="K26" s="418">
        <f>IF(ISBLANK('Day19'!$E$9),"",'Day19'!$E$9)</f>
        <v>-12.7</v>
      </c>
      <c r="L26" s="419">
        <f t="shared" si="0"/>
        <v>-11.350000000000001</v>
      </c>
      <c r="M26" s="419"/>
      <c r="N26" s="419">
        <f>IF(ISBLANK('Day18'!$G$11),"",'Day18'!$G$11)</f>
        <v>-12.3</v>
      </c>
      <c r="O26" s="419" t="e">
        <f>IF(ISBLANK('Day18'!#REF!),"",'Day18'!#REF!)</f>
        <v>#REF!</v>
      </c>
      <c r="P26" s="419">
        <f>IF(ISBLANK('Day18'!$G$16),"",'Day18'!$G$16)</f>
        <v>-8.5</v>
      </c>
      <c r="Q26" s="419">
        <f>IF(ISBLANK('Day19'!$G$9),"",'Day19'!$G$9)</f>
        <v>-10.4</v>
      </c>
      <c r="R26" s="419" t="e">
        <f t="shared" si="1"/>
        <v>#REF!</v>
      </c>
      <c r="S26" s="419"/>
      <c r="T26" s="419">
        <f>IF(ISBLANK('Day18'!$H$11),"",'Day18'!$H$11)</f>
        <v>-19.8</v>
      </c>
      <c r="U26" s="419" t="e">
        <f>IF(ISBLANK('Day18'!#REF!),"",'Day18'!#REF!)</f>
        <v>#REF!</v>
      </c>
      <c r="V26" s="419">
        <f>IF(ISBLANK('Day18'!$H$16),"",'Day18'!$H$16)</f>
        <v>-12.7</v>
      </c>
      <c r="W26" s="419">
        <f>IF(ISBLANK('Day19'!$H$9),"",'Day19'!$H$9)</f>
        <v>-13</v>
      </c>
      <c r="X26" s="420" t="e">
        <f t="shared" si="2"/>
        <v>#REF!</v>
      </c>
      <c r="Y26" s="421"/>
      <c r="Z26" s="422">
        <f>CONVERT('Day18'!$S$11,"kn","m/s")</f>
        <v>10.28888888888889</v>
      </c>
      <c r="AA26" s="422">
        <f>CONVERT('Day18'!$S$14,"kn","m/s")</f>
        <v>6.1733333333333338</v>
      </c>
      <c r="AB26" s="422">
        <f>CONVERT('Day18'!$S$16,"kn","m/s")</f>
        <v>9.7744444444444447</v>
      </c>
      <c r="AC26" s="422">
        <f>CONVERT('Day19'!$S$9,"kn","m/s")</f>
        <v>15.947777777777778</v>
      </c>
      <c r="AD26" s="416">
        <f t="shared" si="3"/>
        <v>15.947777777777778</v>
      </c>
      <c r="AE26" s="417"/>
      <c r="AF26" s="797"/>
      <c r="AG26" s="797"/>
      <c r="AH26" s="797"/>
      <c r="AI26" s="797"/>
      <c r="AJ26" s="797"/>
      <c r="AK26" s="797"/>
      <c r="AL26" s="797"/>
      <c r="AM26" s="797"/>
      <c r="AN26" s="797"/>
      <c r="AO26" s="797"/>
      <c r="AP26" s="797"/>
      <c r="AQ26" s="797"/>
      <c r="AR26" s="797"/>
      <c r="AS26" s="797"/>
      <c r="AT26" s="797"/>
      <c r="AU26" s="797"/>
      <c r="AV26" s="797"/>
      <c r="AW26" s="797"/>
      <c r="AX26" s="797"/>
      <c r="AY26" s="797"/>
      <c r="AZ26" s="797"/>
      <c r="BA26" s="797"/>
      <c r="BB26" s="797"/>
      <c r="BC26" s="797"/>
      <c r="BD26" s="797"/>
      <c r="BE26" s="797"/>
      <c r="BF26" s="797"/>
      <c r="BG26" s="797"/>
    </row>
    <row r="27" spans="1:59" ht="12.75" customHeight="1" x14ac:dyDescent="0.2">
      <c r="A27" s="364"/>
      <c r="B27" s="636">
        <v>19</v>
      </c>
      <c r="C27" s="634">
        <f>IF(ISBLANK('Day19'!$AE$11),"",'Day19'!$AE$11)</f>
        <v>976.6</v>
      </c>
      <c r="D27" s="418">
        <f>IF(ISBLANK('Day19'!$AE$14),"",'Day19'!$AE$14)</f>
        <v>975.9</v>
      </c>
      <c r="E27" s="418">
        <f>IF(ISBLANK('Day19'!$AE$16),"",'Day19'!$AE$16)</f>
        <v>975</v>
      </c>
      <c r="F27" s="418">
        <f>IF(ISBLANK('Day20'!$AE$9),"",'Day20'!$AE$9)</f>
        <v>971.9</v>
      </c>
      <c r="G27" s="418"/>
      <c r="H27" s="630">
        <f>IF(ISBLANK('Day19'!$E$11),"",'Day19'!$E$11)</f>
        <v>-12.5</v>
      </c>
      <c r="I27" s="418">
        <f>IF(ISBLANK('Day19'!$E$14),"",'Day19'!$E$14)</f>
        <v>-13.7</v>
      </c>
      <c r="J27" s="418">
        <f>IF(ISBLANK('Day19'!$E$16),"",'Day19'!$E$16)</f>
        <v>-13.8</v>
      </c>
      <c r="K27" s="418">
        <f>IF(ISBLANK('Day20'!$E$9),"",'Day20'!$E$9)</f>
        <v>-12.5</v>
      </c>
      <c r="L27" s="419">
        <f t="shared" si="0"/>
        <v>-13.125</v>
      </c>
      <c r="M27" s="419"/>
      <c r="N27" s="419">
        <f>IF(ISBLANK('Day19'!$G$11),"",'Day19'!$G$11)</f>
        <v>-12.1</v>
      </c>
      <c r="O27" s="419">
        <f>IF(ISBLANK('Day19'!$G$14),"",'Day19'!$G$14)</f>
        <v>-12.6</v>
      </c>
      <c r="P27" s="419">
        <f>IF(ISBLANK('Day19'!$G$16),"",'Day19'!$G$16)</f>
        <v>-13.5</v>
      </c>
      <c r="Q27" s="419">
        <f>IF(ISBLANK('Day20'!$G$9),"",'Day20'!$G$9)</f>
        <v>-12.3</v>
      </c>
      <c r="R27" s="419">
        <f t="shared" si="1"/>
        <v>-12.1</v>
      </c>
      <c r="S27" s="419"/>
      <c r="T27" s="419">
        <f>IF(ISBLANK('Day19'!$H$11),"",'Day19'!$H$11)</f>
        <v>-13.1</v>
      </c>
      <c r="U27" s="419">
        <f>IF(ISBLANK('Day19'!$H$14),"",'Day19'!$H$14)</f>
        <v>-14.2</v>
      </c>
      <c r="V27" s="419">
        <f>IF(ISBLANK('Day19'!$H$16),"",'Day19'!$H$16)</f>
        <v>-14.6</v>
      </c>
      <c r="W27" s="419">
        <f>IF(ISBLANK('Day20'!$H$9),"",'Day20'!$H$9)</f>
        <v>-13.7</v>
      </c>
      <c r="X27" s="420">
        <f t="shared" si="2"/>
        <v>-14.6</v>
      </c>
      <c r="Y27" s="421"/>
      <c r="Z27" s="422">
        <f>CONVERT('Day19'!$S$11,"kn","m/s")</f>
        <v>17.491111111111113</v>
      </c>
      <c r="AA27" s="422">
        <f>CONVERT('Day19'!$S$14,"kn","m/s")</f>
        <v>13.89</v>
      </c>
      <c r="AB27" s="422">
        <f>CONVERT('Day19'!$S$16,"kn","m/s")</f>
        <v>13.375555555555557</v>
      </c>
      <c r="AC27" s="422">
        <f>CONVERT('Day20'!$S$9,"kn","m/s")</f>
        <v>7.2022222222222227</v>
      </c>
      <c r="AD27" s="416">
        <f t="shared" si="3"/>
        <v>17.491111111111113</v>
      </c>
      <c r="AE27" s="417"/>
      <c r="AF27" s="797"/>
      <c r="AG27" s="797"/>
      <c r="AH27" s="797"/>
      <c r="AI27" s="797"/>
      <c r="AJ27" s="797"/>
      <c r="AK27" s="797"/>
      <c r="AL27" s="797"/>
      <c r="AM27" s="797"/>
      <c r="AN27" s="797"/>
      <c r="AO27" s="797"/>
      <c r="AP27" s="797"/>
      <c r="AQ27" s="797"/>
      <c r="AR27" s="797"/>
      <c r="AS27" s="797"/>
      <c r="AT27" s="797"/>
      <c r="AU27" s="797"/>
      <c r="AV27" s="797"/>
      <c r="AW27" s="797"/>
      <c r="AX27" s="797"/>
      <c r="AY27" s="797"/>
      <c r="AZ27" s="797"/>
      <c r="BA27" s="797"/>
      <c r="BB27" s="797"/>
      <c r="BC27" s="797"/>
      <c r="BD27" s="797"/>
      <c r="BE27" s="797"/>
      <c r="BF27" s="797"/>
      <c r="BG27" s="797"/>
    </row>
    <row r="28" spans="1:59" ht="12.75" customHeight="1" x14ac:dyDescent="0.2">
      <c r="A28" s="364"/>
      <c r="B28" s="636">
        <v>20</v>
      </c>
      <c r="C28" s="634">
        <f>IF(ISBLANK('Day20'!$AE$11),"",'Day20'!$AE$11)</f>
        <v>997</v>
      </c>
      <c r="D28" s="418">
        <f>IF(ISBLANK('Day20'!$AE$14),"",'Day20'!$AE$14)</f>
        <v>967.5</v>
      </c>
      <c r="E28" s="418">
        <f>IF(ISBLANK('Day20'!$AE$16),"",'Day20'!$AE$16)</f>
        <v>971</v>
      </c>
      <c r="F28" s="418">
        <f>IF(ISBLANK('Day21'!$AE$9),"",'Day21'!$AE$9)</f>
        <v>964.8</v>
      </c>
      <c r="G28" s="418"/>
      <c r="H28" s="630">
        <f>IF(ISBLANK('Day20'!$E$11),"",'Day20'!$E$11)</f>
        <v>-13.3</v>
      </c>
      <c r="I28" s="418">
        <f>IF(ISBLANK('Day20'!$E$14),"",'Day20'!$E$14)</f>
        <v>-10.7</v>
      </c>
      <c r="J28" s="418">
        <f>IF(ISBLANK('Day20'!$E$16),"",'Day20'!$E$16)</f>
        <v>-15.5</v>
      </c>
      <c r="K28" s="418">
        <f>IF(ISBLANK('Day21'!$E$9),"",'Day21'!$E$9)</f>
        <v>-12.4</v>
      </c>
      <c r="L28" s="419">
        <f t="shared" si="0"/>
        <v>-12.975</v>
      </c>
      <c r="M28" s="419"/>
      <c r="N28" s="419">
        <f>IF(ISBLANK('Day20'!$G$11),"",'Day20'!$G$11)</f>
        <v>-11.2</v>
      </c>
      <c r="O28" s="419">
        <f>IF(ISBLANK('Day20'!$G$14),"",'Day20'!$G$14)</f>
        <v>-10.7</v>
      </c>
      <c r="P28" s="419">
        <f>IF(ISBLANK('Day20'!$G$16),"",'Day20'!$G$16)</f>
        <v>-10.6</v>
      </c>
      <c r="Q28" s="419">
        <f>IF(ISBLANK('Day21'!$G$9),"",'Day21'!$G$9)</f>
        <v>-12.3</v>
      </c>
      <c r="R28" s="419">
        <f t="shared" si="1"/>
        <v>-10.6</v>
      </c>
      <c r="S28" s="419"/>
      <c r="T28" s="419">
        <f>IF(ISBLANK('Day20'!$H$11),"",'Day20'!$H$11)</f>
        <v>-14.3</v>
      </c>
      <c r="U28" s="419">
        <f>IF(ISBLANK('Day20'!$H$14),"",'Day20'!$H$14)</f>
        <v>-14.3</v>
      </c>
      <c r="V28" s="419">
        <f>IF(ISBLANK('Day20'!$H$16),"",'Day20'!$H$16)</f>
        <v>-17</v>
      </c>
      <c r="W28" s="419">
        <f>IF(ISBLANK('Day21'!$H$9),"",'Day21'!$H$9)</f>
        <v>-15.4</v>
      </c>
      <c r="X28" s="420">
        <f t="shared" si="2"/>
        <v>-17</v>
      </c>
      <c r="Y28" s="421"/>
      <c r="Z28" s="422">
        <f>CONVERT('Day20'!$S$11,"kn","m/s")</f>
        <v>5.6588888888888889</v>
      </c>
      <c r="AA28" s="422">
        <f>CONVERT('Day20'!$S$14,"kn","m/s")</f>
        <v>7.2022222222222227</v>
      </c>
      <c r="AB28" s="422">
        <f>CONVERT('Day20'!$S$16,"kn","m/s")</f>
        <v>2.5722222222222224</v>
      </c>
      <c r="AC28" s="422">
        <f>CONVERT('Day21'!$S$9,"kn","m/s")</f>
        <v>3.0866666666666669</v>
      </c>
      <c r="AD28" s="416">
        <f t="shared" si="3"/>
        <v>7.2022222222222227</v>
      </c>
      <c r="AE28" s="417"/>
      <c r="AF28" s="797"/>
      <c r="AG28" s="797"/>
      <c r="AH28" s="797"/>
      <c r="AI28" s="797"/>
      <c r="AJ28" s="797"/>
      <c r="AK28" s="797"/>
      <c r="AL28" s="797"/>
      <c r="AM28" s="797"/>
      <c r="AN28" s="797"/>
      <c r="AO28" s="797"/>
      <c r="AP28" s="797"/>
      <c r="AQ28" s="797"/>
      <c r="AR28" s="797"/>
      <c r="AS28" s="797"/>
      <c r="AT28" s="797"/>
      <c r="AU28" s="797"/>
      <c r="AV28" s="797"/>
      <c r="AW28" s="797"/>
      <c r="AX28" s="797"/>
      <c r="AY28" s="797"/>
      <c r="AZ28" s="797"/>
      <c r="BA28" s="797"/>
      <c r="BB28" s="797"/>
      <c r="BC28" s="797"/>
      <c r="BD28" s="797"/>
      <c r="BE28" s="797"/>
      <c r="BF28" s="797"/>
      <c r="BG28" s="797"/>
    </row>
    <row r="29" spans="1:59" ht="12.75" customHeight="1" x14ac:dyDescent="0.2">
      <c r="A29" s="364"/>
      <c r="B29" s="636">
        <v>21</v>
      </c>
      <c r="C29" s="634">
        <f>IF(ISBLANK('Day21'!$AE$11),"",'Day21'!$AE$11)</f>
        <v>964.5</v>
      </c>
      <c r="D29" s="418">
        <f>IF(ISBLANK('Day21'!$AE$14),"",'Day21'!$AE$14)</f>
        <v>996.4</v>
      </c>
      <c r="E29" s="418">
        <f>IF(ISBLANK('Day21'!$AE$16),"",'Day21'!$AE$16)</f>
        <v>996.6</v>
      </c>
      <c r="F29" s="418">
        <f>IF(ISBLANK('Day22'!$AE$9),"",'Day22'!$AE$9)</f>
        <v>977.2</v>
      </c>
      <c r="G29" s="418"/>
      <c r="H29" s="630">
        <f>IF(ISBLANK('Day21'!$E$11),"",'Day21'!$E$11)</f>
        <v>-13.4</v>
      </c>
      <c r="I29" s="418">
        <f>IF(ISBLANK('Day21'!$E$14),"",'Day21'!$E$14)</f>
        <v>-7</v>
      </c>
      <c r="J29" s="418">
        <f>IF(ISBLANK('Day21'!$E$16),"",'Day21'!$E$16)</f>
        <v>-9</v>
      </c>
      <c r="K29" s="418">
        <f>IF(ISBLANK('Day22'!$E$9),"",'Day22'!$E$9)</f>
        <v>-13.4</v>
      </c>
      <c r="L29" s="419">
        <f t="shared" si="0"/>
        <v>-10.7</v>
      </c>
      <c r="M29" s="419"/>
      <c r="N29" s="419">
        <f>IF(ISBLANK('Day21'!$G$11),"",'Day21'!$G$11)</f>
        <v>-9.6999999999999993</v>
      </c>
      <c r="O29" s="419">
        <f>IF(ISBLANK('Day21'!$G$14),"",'Day21'!$G$14)</f>
        <v>-6.7</v>
      </c>
      <c r="P29" s="419">
        <f>IF(ISBLANK('Day21'!$G$16),"",'Day21'!$G$16)</f>
        <v>-5.9</v>
      </c>
      <c r="Q29" s="419">
        <f>IF(ISBLANK('Day22'!$G$9),"",'Day22'!$G$9)</f>
        <v>-9.3000000000000007</v>
      </c>
      <c r="R29" s="419">
        <f t="shared" si="1"/>
        <v>-5.9</v>
      </c>
      <c r="S29" s="419"/>
      <c r="T29" s="419">
        <f>IF(ISBLANK('Day21'!$H$11),"",'Day21'!$H$11)</f>
        <v>-14.6</v>
      </c>
      <c r="U29" s="419">
        <f>IF(ISBLANK('Day21'!$H$14),"",'Day21'!$H$14)</f>
        <v>-13.5</v>
      </c>
      <c r="V29" s="419">
        <f>IF(ISBLANK('Day21'!$H$16),"",'Day21'!$H$16)</f>
        <v>-9</v>
      </c>
      <c r="W29" s="419">
        <f>IF(ISBLANK('Day22'!$H$9),"",'Day22'!$H$9)</f>
        <v>-14.9</v>
      </c>
      <c r="X29" s="420">
        <f t="shared" si="2"/>
        <v>-14.9</v>
      </c>
      <c r="Y29" s="421"/>
      <c r="Z29" s="422">
        <f>CONVERT('Day21'!$S$11,"kn","m/s")</f>
        <v>3.6011111111111114</v>
      </c>
      <c r="AA29" s="422">
        <f>CONVERT('Day21'!$S$14,"kn","m/s")</f>
        <v>5.1444444444444448</v>
      </c>
      <c r="AB29" s="422">
        <f>CONVERT('Day21'!$S$16,"kn","m/s")</f>
        <v>24.178888888888892</v>
      </c>
      <c r="AC29" s="422">
        <f>CONVERT('Day22'!$S$9,"kn","m/s")</f>
        <v>25.207777777777778</v>
      </c>
      <c r="AD29" s="416">
        <f t="shared" si="3"/>
        <v>25.207777777777778</v>
      </c>
      <c r="AE29" s="417"/>
      <c r="AF29" s="797"/>
      <c r="AG29" s="797"/>
      <c r="AH29" s="797"/>
      <c r="AI29" s="797"/>
      <c r="AJ29" s="797"/>
      <c r="AK29" s="797"/>
      <c r="AL29" s="797"/>
      <c r="AM29" s="797"/>
      <c r="AN29" s="797"/>
      <c r="AO29" s="797"/>
      <c r="AP29" s="797"/>
      <c r="AQ29" s="797"/>
      <c r="AR29" s="797"/>
      <c r="AS29" s="797"/>
      <c r="AT29" s="797"/>
      <c r="AU29" s="797"/>
      <c r="AV29" s="797"/>
      <c r="AW29" s="797"/>
      <c r="AX29" s="797"/>
      <c r="AY29" s="797"/>
      <c r="AZ29" s="797"/>
      <c r="BA29" s="797"/>
      <c r="BB29" s="797"/>
      <c r="BC29" s="797"/>
      <c r="BD29" s="797"/>
      <c r="BE29" s="797"/>
      <c r="BF29" s="797"/>
      <c r="BG29" s="797"/>
    </row>
    <row r="30" spans="1:59" ht="12.75" customHeight="1" x14ac:dyDescent="0.2">
      <c r="A30" s="364"/>
      <c r="B30" s="636">
        <v>22</v>
      </c>
      <c r="C30" s="634">
        <f>IF(ISBLANK('Day22'!$AE$11),"",'Day22'!$AE$11)</f>
        <v>976.6</v>
      </c>
      <c r="D30" s="418">
        <f>IF(ISBLANK('Day22'!$AE$14),"",'Day22'!$AE$14)</f>
        <v>997.4</v>
      </c>
      <c r="E30" s="418">
        <f>IF(ISBLANK('Day22'!$AE$16),"",'Day22'!$AE$16)</f>
        <v>972.95</v>
      </c>
      <c r="F30" s="418">
        <f>IF(ISBLANK('Day23'!$AE$9),"",'Day23'!$AE$9)</f>
        <v>972</v>
      </c>
      <c r="G30" s="418"/>
      <c r="H30" s="630">
        <f>IF(ISBLANK('Day22'!$E$11),"",'Day22'!$E$11)</f>
        <v>-11.7</v>
      </c>
      <c r="I30" s="418">
        <f>IF(ISBLANK('Day22'!$E$14),"",'Day22'!$E$14)</f>
        <v>-11.3</v>
      </c>
      <c r="J30" s="418">
        <f>IF(ISBLANK('Day22'!$E$16),"",'Day22'!$E$16)</f>
        <v>-14.1</v>
      </c>
      <c r="K30" s="418">
        <f>IF(ISBLANK('Day23'!$E$9),"",'Day23'!$E$9)</f>
        <v>-12.4</v>
      </c>
      <c r="L30" s="419">
        <f t="shared" si="0"/>
        <v>-12.375</v>
      </c>
      <c r="M30" s="419"/>
      <c r="N30" s="419">
        <f>IF(ISBLANK('Day22'!$G$11),"",'Day22'!$G$11)</f>
        <v>-11.7</v>
      </c>
      <c r="O30" s="419">
        <f>IF(ISBLANK('Day22'!$G$14),"",'Day22'!$G$14)</f>
        <v>-9.4</v>
      </c>
      <c r="P30" s="419">
        <f>IF(ISBLANK('Day22'!$G$16),"",'Day22'!$G$16)</f>
        <v>-10.5</v>
      </c>
      <c r="Q30" s="419">
        <f>IF(ISBLANK('Day23'!$G$9),"",'Day23'!$G$9)</f>
        <v>-12.4</v>
      </c>
      <c r="R30" s="419">
        <f t="shared" si="1"/>
        <v>-9.4</v>
      </c>
      <c r="S30" s="419"/>
      <c r="T30" s="419">
        <f>IF(ISBLANK('Day22'!$H$11),"",'Day22'!$H$11)</f>
        <v>-13.4</v>
      </c>
      <c r="U30" s="419">
        <f>IF(ISBLANK('Day22'!$H$14),"",'Day22'!$H$14)</f>
        <v>-11.5</v>
      </c>
      <c r="V30" s="419">
        <f>IF(ISBLANK('Day22'!$H$16),"",'Day22'!$H$16)</f>
        <v>-14.1</v>
      </c>
      <c r="W30" s="419">
        <f>IF(ISBLANK('Day23'!$H$9),"",'Day23'!$H$9)</f>
        <v>-15.3</v>
      </c>
      <c r="X30" s="420">
        <f t="shared" si="2"/>
        <v>-15.3</v>
      </c>
      <c r="Y30" s="421"/>
      <c r="Z30" s="422">
        <f>CONVERT('Day22'!$S$11,"kn","m/s")</f>
        <v>13.89</v>
      </c>
      <c r="AA30" s="422">
        <f>CONVERT('Day22'!$S$14,"kn","m/s")</f>
        <v>14.404444444444445</v>
      </c>
      <c r="AB30" s="422">
        <f>CONVERT('Day22'!$S$16,"kn","m/s")</f>
        <v>7.2022222222222227</v>
      </c>
      <c r="AC30" s="422">
        <f>CONVERT('Day23'!$S$9,"kn","m/s")</f>
        <v>4.6300000000000008</v>
      </c>
      <c r="AD30" s="416">
        <f t="shared" si="3"/>
        <v>14.404444444444445</v>
      </c>
      <c r="AE30" s="417"/>
      <c r="AF30" s="797"/>
      <c r="AG30" s="797"/>
      <c r="AH30" s="797"/>
      <c r="AI30" s="797"/>
      <c r="AJ30" s="797"/>
      <c r="AK30" s="797"/>
      <c r="AL30" s="797"/>
      <c r="AM30" s="797"/>
      <c r="AN30" s="797"/>
      <c r="AO30" s="797"/>
      <c r="AP30" s="797"/>
      <c r="AQ30" s="797"/>
      <c r="AR30" s="797"/>
      <c r="AS30" s="797"/>
      <c r="AT30" s="797"/>
      <c r="AU30" s="797"/>
      <c r="AV30" s="797"/>
      <c r="AW30" s="797"/>
      <c r="AX30" s="797"/>
      <c r="AY30" s="797"/>
      <c r="AZ30" s="797"/>
      <c r="BA30" s="797"/>
      <c r="BB30" s="797"/>
      <c r="BC30" s="797"/>
      <c r="BD30" s="797"/>
      <c r="BE30" s="797"/>
      <c r="BF30" s="797"/>
      <c r="BG30" s="797"/>
    </row>
    <row r="31" spans="1:59" ht="12.75" customHeight="1" x14ac:dyDescent="0.2">
      <c r="A31" s="364"/>
      <c r="B31" s="636">
        <v>23</v>
      </c>
      <c r="C31" s="634">
        <f>IF(ISBLANK('Day23'!$AE$11),"",'Day23'!$AE$11)</f>
        <v>973.1</v>
      </c>
      <c r="D31" s="418">
        <f>IF(ISBLANK('Day23'!$AE$14),"",'Day23'!$AE$14)</f>
        <v>973.9</v>
      </c>
      <c r="E31" s="418">
        <f>IF(ISBLANK('Day23'!$AE$16),"",'Day23'!$AE$16)</f>
        <v>974.4</v>
      </c>
      <c r="F31" s="418">
        <f>IF(ISBLANK('Day24'!$AE$9),"",'Day24'!$AE$9)</f>
        <v>975.1</v>
      </c>
      <c r="G31" s="418"/>
      <c r="H31" s="630">
        <f>IF(ISBLANK('Day23'!$E$11),"",'Day23'!$E$11)</f>
        <v>-14.5</v>
      </c>
      <c r="I31" s="418">
        <f>IF(ISBLANK('Day23'!$E$14),"",'Day23'!$E$14)</f>
        <v>-12.2</v>
      </c>
      <c r="J31" s="418">
        <f>IF(ISBLANK('Day23'!$E$16),"",'Day23'!$E$16)</f>
        <v>-13.2</v>
      </c>
      <c r="K31" s="418">
        <f>IF(ISBLANK('Day24'!$E$9),"",'Day24'!$E$9)</f>
        <v>-21.6</v>
      </c>
      <c r="L31" s="419">
        <f t="shared" si="0"/>
        <v>-15.375</v>
      </c>
      <c r="M31" s="419"/>
      <c r="N31" s="419">
        <f>IF(ISBLANK('Day23'!$G$11),"",'Day23'!$G$11)</f>
        <v>-12.4</v>
      </c>
      <c r="O31" s="419">
        <f>IF(ISBLANK('Day23'!$G$14),"",'Day23'!$G$14)</f>
        <v>-11.8</v>
      </c>
      <c r="P31" s="419">
        <f>IF(ISBLANK('Day23'!$G$16),"",'Day23'!$G$16)</f>
        <v>-11.8</v>
      </c>
      <c r="Q31" s="419">
        <f>IF(ISBLANK('Day24'!$G$9),"",'Day24'!$G$9)</f>
        <v>-13.4</v>
      </c>
      <c r="R31" s="419">
        <f t="shared" si="1"/>
        <v>-11.8</v>
      </c>
      <c r="S31" s="419"/>
      <c r="T31" s="419">
        <f>IF(ISBLANK('Day23'!$H$11),"",'Day23'!$H$11)</f>
        <v>-18.3</v>
      </c>
      <c r="U31" s="419">
        <f>IF(ISBLANK('Day23'!$H$14),"",'Day23'!$H$14)</f>
        <v>-15.6</v>
      </c>
      <c r="V31" s="419">
        <f>IF(ISBLANK('Day23'!$H$16),"",'Day23'!$H$16)</f>
        <v>-15.9</v>
      </c>
      <c r="W31" s="419">
        <f>IF(ISBLANK('Day24'!$H$9),"",'Day24'!$H$9)</f>
        <v>-22.7</v>
      </c>
      <c r="X31" s="420">
        <f t="shared" si="2"/>
        <v>-22.7</v>
      </c>
      <c r="Y31" s="421"/>
      <c r="Z31" s="422">
        <f>CONVERT('Day23'!$S$11,"kn","m/s")</f>
        <v>9.2600000000000016</v>
      </c>
      <c r="AA31" s="422">
        <f>CONVERT('Day23'!$S$14,"kn","m/s")</f>
        <v>7.7166666666666668</v>
      </c>
      <c r="AB31" s="422">
        <f>CONVERT('Day23'!$S$16,"kn","m/s")</f>
        <v>9.2600000000000016</v>
      </c>
      <c r="AC31" s="422">
        <f>CONVERT('Day24'!$S$9,"kn","m/s")</f>
        <v>5.6588888888888889</v>
      </c>
      <c r="AD31" s="416">
        <f t="shared" si="3"/>
        <v>9.2600000000000016</v>
      </c>
      <c r="AE31" s="417"/>
      <c r="AF31" s="797"/>
      <c r="AG31" s="797"/>
      <c r="AH31" s="797"/>
      <c r="AI31" s="797"/>
      <c r="AJ31" s="797"/>
      <c r="AK31" s="797"/>
      <c r="AL31" s="797"/>
      <c r="AM31" s="797"/>
      <c r="AN31" s="797"/>
      <c r="AO31" s="797"/>
      <c r="AP31" s="797"/>
      <c r="AQ31" s="797"/>
      <c r="AR31" s="797"/>
      <c r="AS31" s="797"/>
      <c r="AT31" s="797"/>
      <c r="AU31" s="797"/>
      <c r="AV31" s="797"/>
      <c r="AW31" s="797"/>
      <c r="AX31" s="797"/>
      <c r="AY31" s="797"/>
      <c r="AZ31" s="797"/>
      <c r="BA31" s="797"/>
      <c r="BB31" s="797"/>
      <c r="BC31" s="797"/>
      <c r="BD31" s="797"/>
      <c r="BE31" s="797"/>
      <c r="BF31" s="797"/>
      <c r="BG31" s="797"/>
    </row>
    <row r="32" spans="1:59" ht="12.75" customHeight="1" x14ac:dyDescent="0.2">
      <c r="A32" s="364"/>
      <c r="B32" s="636">
        <v>24</v>
      </c>
      <c r="C32" s="634">
        <f>IF(ISBLANK('Day24'!$AE$11),"",'Day24'!$AE$11)</f>
        <v>975.9</v>
      </c>
      <c r="D32" s="418">
        <f>IF(ISBLANK('Day24'!$AE$14),"",'Day24'!$AE$14)</f>
        <v>976.3</v>
      </c>
      <c r="E32" s="418">
        <f>IF(ISBLANK('Day24'!$AE$16),"",'Day24'!$AE$16)</f>
        <v>977.4</v>
      </c>
      <c r="F32" s="418">
        <f>IF(ISBLANK('Day25'!$AE$9),"",'Day25'!$AE$9)</f>
        <v>976.3</v>
      </c>
      <c r="G32" s="418"/>
      <c r="H32" s="630">
        <f>IF(ISBLANK('Day24'!$E$11),"",'Day24'!$E$11)</f>
        <v>-17.2</v>
      </c>
      <c r="I32" s="418">
        <f>IF(ISBLANK('Day24'!$E$14),"",'Day24'!$E$14)</f>
        <v>-16.2</v>
      </c>
      <c r="J32" s="418">
        <f>IF(ISBLANK('Day24'!$E$16),"",'Day24'!$E$16)</f>
        <v>-17.7</v>
      </c>
      <c r="K32" s="418">
        <f>IF(ISBLANK('Day25'!$E$9),"",'Day25'!$E$9)</f>
        <v>-18.7</v>
      </c>
      <c r="L32" s="419">
        <f t="shared" si="0"/>
        <v>-17.45</v>
      </c>
      <c r="M32" s="419"/>
      <c r="N32" s="419">
        <f>IF(ISBLANK('Day24'!$G$11),"",'Day24'!$G$11)</f>
        <v>-14</v>
      </c>
      <c r="O32" s="419">
        <f>IF(ISBLANK('Day24'!$G$14),"",'Day24'!$G$14)</f>
        <v>-13.4</v>
      </c>
      <c r="P32" s="419">
        <f>IF(ISBLANK('Day24'!$G$16),"",'Day24'!$G$16)</f>
        <v>-15.4</v>
      </c>
      <c r="Q32" s="419">
        <f>IF(ISBLANK('Day25'!$G$9),"",'Day25'!$G$9)</f>
        <v>-17.2</v>
      </c>
      <c r="R32" s="419">
        <f t="shared" si="1"/>
        <v>-13.4</v>
      </c>
      <c r="S32" s="419"/>
      <c r="T32" s="419">
        <f>IF(ISBLANK('Day24'!$H$11),"",'Day24'!$H$11)</f>
        <v>-25.7</v>
      </c>
      <c r="U32" s="419">
        <f>IF(ISBLANK('Day24'!$H$14),"",'Day24'!$H$14)</f>
        <v>-25.8</v>
      </c>
      <c r="V32" s="419">
        <f>IF(ISBLANK('Day24'!$H$16),"",'Day24'!$H$16)</f>
        <v>-19.3</v>
      </c>
      <c r="W32" s="419">
        <f>IF(ISBLANK('Day25'!$H$9),"",'Day25'!$H$9)</f>
        <v>-20.9</v>
      </c>
      <c r="X32" s="420">
        <f t="shared" si="2"/>
        <v>-25.8</v>
      </c>
      <c r="Y32" s="421"/>
      <c r="Z32" s="422">
        <f>CONVERT('Day24'!$S$11,"kn","m/s")</f>
        <v>5.1444444444444448</v>
      </c>
      <c r="AA32" s="422">
        <f>CONVERT('Day24'!$S$14,"kn","m/s")</f>
        <v>3.6011111111111114</v>
      </c>
      <c r="AB32" s="422">
        <f>CONVERT('Day24'!$S$16,"kn","m/s")</f>
        <v>8.2311111111111117</v>
      </c>
      <c r="AC32" s="422">
        <f>CONVERT('Day25'!$S$9,"kn","m/s")</f>
        <v>8.7455555555555566</v>
      </c>
      <c r="AD32" s="416">
        <f t="shared" si="3"/>
        <v>8.7455555555555566</v>
      </c>
      <c r="AE32" s="417"/>
      <c r="AF32" s="797"/>
      <c r="AG32" s="797"/>
      <c r="AH32" s="797"/>
      <c r="AI32" s="797"/>
      <c r="AJ32" s="797"/>
      <c r="AK32" s="797"/>
      <c r="AL32" s="797"/>
      <c r="AM32" s="797"/>
      <c r="AN32" s="797"/>
      <c r="AO32" s="797"/>
      <c r="AP32" s="797"/>
      <c r="AQ32" s="797"/>
      <c r="AR32" s="797"/>
      <c r="AS32" s="797"/>
      <c r="AT32" s="797"/>
      <c r="AU32" s="797"/>
      <c r="AV32" s="797"/>
      <c r="AW32" s="797"/>
      <c r="AX32" s="797"/>
      <c r="AY32" s="797"/>
      <c r="AZ32" s="797"/>
      <c r="BA32" s="797"/>
      <c r="BB32" s="797"/>
      <c r="BC32" s="797"/>
      <c r="BD32" s="797"/>
      <c r="BE32" s="797"/>
      <c r="BF32" s="797"/>
      <c r="BG32" s="797"/>
    </row>
    <row r="33" spans="1:59" ht="12.75" customHeight="1" x14ac:dyDescent="0.2">
      <c r="A33" s="364"/>
      <c r="B33" s="636">
        <v>25</v>
      </c>
      <c r="C33" s="634">
        <f>IF(ISBLANK('Day25'!$AE$11),"",'Day25'!$AE$11)</f>
        <v>979.1</v>
      </c>
      <c r="D33" s="418">
        <f>IF(ISBLANK('Day25'!$AE$14),"",'Day25'!$AE$14)</f>
        <v>973.9</v>
      </c>
      <c r="E33" s="418">
        <f>IF(ISBLANK('Day25'!$AE$16),"",'Day25'!$AE$16)</f>
        <v>974.6</v>
      </c>
      <c r="F33" s="418">
        <f>IF(ISBLANK('Day26'!$AE$9),"",'Day26'!$AE$9)</f>
        <v>976.4</v>
      </c>
      <c r="G33" s="418"/>
      <c r="H33" s="630">
        <f>IF(ISBLANK('Day25'!$E$11),"",'Day25'!$E$11)</f>
        <v>-15.9</v>
      </c>
      <c r="I33" s="418">
        <f>IF(ISBLANK('Day25'!$E$14),"",'Day25'!$E$14)</f>
        <v>-14.2</v>
      </c>
      <c r="J33" s="418">
        <f>IF(ISBLANK('Day25'!$E$16),"",'Day25'!$E$16)</f>
        <v>-16.100000000000001</v>
      </c>
      <c r="K33" s="418">
        <f>IF(ISBLANK('Day26'!$E$9),"",'Day26'!$E$9)</f>
        <v>-14.6</v>
      </c>
      <c r="L33" s="419">
        <f t="shared" si="0"/>
        <v>-15.200000000000001</v>
      </c>
      <c r="M33" s="419"/>
      <c r="N33" s="419">
        <f>IF(ISBLANK('Day25'!$G$11),"",'Day25'!$G$11)</f>
        <v>-15.9</v>
      </c>
      <c r="O33" s="419">
        <f>IF(ISBLANK('Day25'!$G$14),"",'Day25'!$G$14)</f>
        <v>-13.1</v>
      </c>
      <c r="P33" s="419">
        <f>IF(ISBLANK('Day25'!$G$16),"",'Day25'!$G$16)</f>
        <v>-13.4</v>
      </c>
      <c r="Q33" s="419">
        <f>IF(ISBLANK('Day26'!$G$9),"",'Day26'!$G$9)</f>
        <v>-14</v>
      </c>
      <c r="R33" s="419">
        <f t="shared" si="1"/>
        <v>-13.1</v>
      </c>
      <c r="S33" s="419"/>
      <c r="T33" s="419">
        <f>IF(ISBLANK('Day25'!$H$11),"",'Day25'!$H$11)</f>
        <v>-21.4</v>
      </c>
      <c r="U33" s="419">
        <f>IF(ISBLANK('Day25'!$H$14),"",'Day25'!$H$14)</f>
        <v>-16</v>
      </c>
      <c r="V33" s="419">
        <f>IF(ISBLANK('Day25'!$H$16),"",'Day25'!$H$16)</f>
        <v>-16.399999999999999</v>
      </c>
      <c r="W33" s="419">
        <f>IF(ISBLANK('Day26'!$H$9),"",'Day26'!$H$9)</f>
        <v>-15.8</v>
      </c>
      <c r="X33" s="420">
        <f t="shared" si="2"/>
        <v>-21.4</v>
      </c>
      <c r="Y33" s="421"/>
      <c r="Z33" s="422">
        <f>CONVERT('Day25'!$S$11,"kn","m/s")</f>
        <v>7.2022222222222227</v>
      </c>
      <c r="AA33" s="422">
        <f>CONVERT('Day25'!$S$14,"kn","m/s")</f>
        <v>7.7166666666666668</v>
      </c>
      <c r="AB33" s="422">
        <f>CONVERT('Day25'!$S$16,"kn","m/s")</f>
        <v>8.7455555555555566</v>
      </c>
      <c r="AC33" s="422">
        <f>CONVERT('Day26'!$S$9,"kn","m/s")</f>
        <v>10.28888888888889</v>
      </c>
      <c r="AD33" s="416">
        <f t="shared" si="3"/>
        <v>10.28888888888889</v>
      </c>
      <c r="AE33" s="417"/>
      <c r="AF33" s="797"/>
      <c r="AG33" s="797"/>
      <c r="AH33" s="797"/>
      <c r="AI33" s="797"/>
      <c r="AJ33" s="797"/>
      <c r="AK33" s="797"/>
      <c r="AL33" s="797"/>
      <c r="AM33" s="797"/>
      <c r="AN33" s="797"/>
      <c r="AO33" s="797"/>
      <c r="AP33" s="797"/>
      <c r="AQ33" s="797"/>
      <c r="AR33" s="797"/>
      <c r="AS33" s="797"/>
      <c r="AT33" s="797"/>
      <c r="AU33" s="797"/>
      <c r="AV33" s="797"/>
      <c r="AW33" s="797"/>
      <c r="AX33" s="797"/>
      <c r="AY33" s="797"/>
      <c r="AZ33" s="797"/>
      <c r="BA33" s="797"/>
      <c r="BB33" s="797"/>
      <c r="BC33" s="797"/>
      <c r="BD33" s="797"/>
      <c r="BE33" s="797"/>
      <c r="BF33" s="797"/>
      <c r="BG33" s="797"/>
    </row>
    <row r="34" spans="1:59" ht="12.75" customHeight="1" x14ac:dyDescent="0.2">
      <c r="A34" s="364"/>
      <c r="B34" s="636">
        <v>26</v>
      </c>
      <c r="C34" s="634">
        <f>IF(ISBLANK('Day26'!$AE$11),"",'Day26'!$AE$11)</f>
        <v>997.7</v>
      </c>
      <c r="D34" s="418">
        <f>IF(ISBLANK('Day26'!$AE$14),"",'Day26'!$AE$14)</f>
        <v>997.8</v>
      </c>
      <c r="E34" s="418">
        <f>IF(ISBLANK('Day26'!$AE$16),"",'Day26'!$AE$16)</f>
        <v>980.2</v>
      </c>
      <c r="F34" s="418">
        <f>IF(ISBLANK('Day27'!$AE$9),"",'Day27'!$AE$9)</f>
        <v>998.1</v>
      </c>
      <c r="G34" s="418"/>
      <c r="H34" s="630">
        <f>IF(ISBLANK('Day26'!$E$11),"",'Day26'!$E$11)</f>
        <v>-18.2</v>
      </c>
      <c r="I34" s="418">
        <f>IF(ISBLANK('Day26'!$E$14),"",'Day26'!$E$14)</f>
        <v>-14.4</v>
      </c>
      <c r="J34" s="418">
        <f>IF(ISBLANK('Day26'!$E$16),"",'Day26'!$E$16)</f>
        <v>-13.3</v>
      </c>
      <c r="K34" s="418">
        <f>IF(ISBLANK('Day27'!$E$9),"",'Day27'!$E$9)</f>
        <v>-16.100000000000001</v>
      </c>
      <c r="L34" s="419">
        <f t="shared" si="0"/>
        <v>-15.500000000000002</v>
      </c>
      <c r="M34" s="419"/>
      <c r="N34" s="419">
        <f>IF(ISBLANK('Day26'!$G$11),"",'Day26'!$G$11)</f>
        <v>-13.5</v>
      </c>
      <c r="O34" s="419">
        <f>IF(ISBLANK('Day26'!$G$14),"",'Day26'!$G$14)</f>
        <v>-13.2</v>
      </c>
      <c r="P34" s="419">
        <f>IF(ISBLANK('Day26'!$G$16),"",'Day26'!$G$16)</f>
        <v>-13.3</v>
      </c>
      <c r="Q34" s="419">
        <f>IF(ISBLANK('Day27'!$G$9),"",'Day27'!$G$9)</f>
        <v>-12.5</v>
      </c>
      <c r="R34" s="419">
        <f t="shared" si="1"/>
        <v>-12.5</v>
      </c>
      <c r="S34" s="419"/>
      <c r="T34" s="419">
        <f>IF(ISBLANK('Day26'!$H$11),"",'Day26'!$H$11)</f>
        <v>-18.2</v>
      </c>
      <c r="U34" s="419">
        <f>IF(ISBLANK('Day26'!$H$14),"",'Day26'!$H$14)</f>
        <v>-18.5</v>
      </c>
      <c r="V34" s="419">
        <f>IF(ISBLANK('Day26'!$H$16),"",'Day26'!$H$16)</f>
        <v>-16.3</v>
      </c>
      <c r="W34" s="419">
        <f>IF(ISBLANK('Day27'!$H$9),"",'Day27'!$H$9)</f>
        <v>-16.100000000000001</v>
      </c>
      <c r="X34" s="420">
        <f t="shared" si="2"/>
        <v>-18.5</v>
      </c>
      <c r="Y34" s="421"/>
      <c r="Z34" s="422">
        <f>CONVERT('Day26'!$S$11,"kn","m/s")</f>
        <v>13.375555555555557</v>
      </c>
      <c r="AA34" s="422">
        <f>CONVERT('Day26'!$S$14,"kn","m/s")</f>
        <v>18.520000000000003</v>
      </c>
      <c r="AB34" s="422">
        <f>CONVERT('Day26'!$S$16,"kn","m/s")</f>
        <v>14.91888888888889</v>
      </c>
      <c r="AC34" s="422">
        <f>CONVERT('Day27'!$S$9,"kn","m/s")</f>
        <v>12.346666666666668</v>
      </c>
      <c r="AD34" s="416">
        <f t="shared" si="3"/>
        <v>18.520000000000003</v>
      </c>
      <c r="AE34" s="417"/>
      <c r="AF34" s="797"/>
      <c r="AG34" s="797"/>
      <c r="AH34" s="797"/>
      <c r="AI34" s="797"/>
      <c r="AJ34" s="797"/>
      <c r="AK34" s="797"/>
      <c r="AL34" s="797"/>
      <c r="AM34" s="797"/>
      <c r="AN34" s="797"/>
      <c r="AO34" s="797"/>
      <c r="AP34" s="797"/>
      <c r="AQ34" s="797"/>
      <c r="AR34" s="797"/>
      <c r="AS34" s="797"/>
      <c r="AT34" s="797"/>
      <c r="AU34" s="797"/>
      <c r="AV34" s="797"/>
      <c r="AW34" s="797"/>
      <c r="AX34" s="797"/>
      <c r="AY34" s="797"/>
      <c r="AZ34" s="797"/>
      <c r="BA34" s="797"/>
      <c r="BB34" s="797"/>
      <c r="BC34" s="797"/>
      <c r="BD34" s="797"/>
      <c r="BE34" s="797"/>
      <c r="BF34" s="797"/>
      <c r="BG34" s="797"/>
    </row>
    <row r="35" spans="1:59" ht="12.75" customHeight="1" x14ac:dyDescent="0.2">
      <c r="A35" s="364"/>
      <c r="B35" s="636">
        <v>27</v>
      </c>
      <c r="C35" s="634">
        <f>IF(ISBLANK('Day27'!$AE$11),"",'Day27'!$AE$11)</f>
        <v>998.1</v>
      </c>
      <c r="D35" s="418">
        <f>IF(ISBLANK('Day27'!$AE$14),"",'Day27'!$AE$14)</f>
        <v>998.1</v>
      </c>
      <c r="E35" s="418">
        <f>IF(ISBLANK('Day27'!$AE$16),"",'Day27'!$AE$16)</f>
        <v>981.2</v>
      </c>
      <c r="F35" s="418">
        <f>IF(ISBLANK('Day28'!$AE$9),"",'Day28'!$AE$9)</f>
        <v>983.9</v>
      </c>
      <c r="G35" s="418"/>
      <c r="H35" s="630">
        <f>IF(ISBLANK('Day27'!$E$11),"",'Day27'!$E$11)</f>
        <v>-15.5</v>
      </c>
      <c r="I35" s="418">
        <f>IF(ISBLANK('Day27'!$E$14),"",'Day27'!$E$14)</f>
        <v>-15.7</v>
      </c>
      <c r="J35" s="418">
        <f>IF(ISBLANK('Day27'!$E$16),"",'Day27'!$E$16)</f>
        <v>-15.9</v>
      </c>
      <c r="K35" s="418">
        <f>IF(ISBLANK('Day28'!$E$9),"",'Day28'!$E$9)</f>
        <v>-18.899999999999999</v>
      </c>
      <c r="L35" s="419">
        <f t="shared" si="0"/>
        <v>-16.5</v>
      </c>
      <c r="M35" s="419"/>
      <c r="N35" s="419">
        <f>IF(ISBLANK('Day27'!$G$11),"",'Day27'!$G$11)</f>
        <v>-14.9</v>
      </c>
      <c r="O35" s="419">
        <f>IF(ISBLANK('Day27'!$G$14),"",'Day27'!$G$14)</f>
        <v>-13.9</v>
      </c>
      <c r="P35" s="419">
        <f>IF(ISBLANK('Day27'!$G$16),"",'Day27'!$G$16)</f>
        <v>-12.5</v>
      </c>
      <c r="Q35" s="419">
        <f>IF(ISBLANK('Day28'!$G$9),"",'Day28'!$G$9)</f>
        <v>-17.8</v>
      </c>
      <c r="R35" s="419">
        <f t="shared" si="1"/>
        <v>-12.5</v>
      </c>
      <c r="S35" s="419"/>
      <c r="T35" s="419">
        <f>IF(ISBLANK('Day27'!$H$11),"",'Day27'!$H$11)</f>
        <v>-16.2</v>
      </c>
      <c r="U35" s="419">
        <f>IF(ISBLANK('Day27'!$H$14),"",'Day27'!$H$14)</f>
        <v>-15.7</v>
      </c>
      <c r="V35" s="419">
        <f>IF(ISBLANK('Day27'!$H$16),"",'Day27'!$H$16)</f>
        <v>-20.8</v>
      </c>
      <c r="W35" s="419">
        <f>IF(ISBLANK('Day28'!$H$9),"",'Day28'!$H$9)</f>
        <v>-21.2</v>
      </c>
      <c r="X35" s="420">
        <f t="shared" si="2"/>
        <v>-21.2</v>
      </c>
      <c r="Y35" s="421"/>
      <c r="Z35" s="422">
        <f>CONVERT('Day27'!$S$11,"kn","m/s")</f>
        <v>10.803333333333335</v>
      </c>
      <c r="AA35" s="422">
        <f>CONVERT('Day27'!$S$14,"kn","m/s")</f>
        <v>7.7166666666666668</v>
      </c>
      <c r="AB35" s="422">
        <f>CONVERT('Day27'!$S$16,"kn","m/s")</f>
        <v>12.346666666666668</v>
      </c>
      <c r="AC35" s="422">
        <f>CONVERT('Day28'!$S$9,"kn","m/s")</f>
        <v>12.346666666666668</v>
      </c>
      <c r="AD35" s="416">
        <f t="shared" si="3"/>
        <v>12.346666666666668</v>
      </c>
      <c r="AE35" s="417"/>
      <c r="AF35" s="797"/>
      <c r="AG35" s="797"/>
      <c r="AH35" s="797"/>
      <c r="AI35" s="797"/>
      <c r="AJ35" s="797"/>
      <c r="AK35" s="797"/>
      <c r="AL35" s="797"/>
      <c r="AM35" s="797"/>
      <c r="AN35" s="797"/>
      <c r="AO35" s="797"/>
      <c r="AP35" s="797"/>
      <c r="AQ35" s="797"/>
      <c r="AR35" s="797"/>
      <c r="AS35" s="797"/>
      <c r="AT35" s="797"/>
      <c r="AU35" s="797"/>
      <c r="AV35" s="797"/>
      <c r="AW35" s="797"/>
      <c r="AX35" s="797"/>
      <c r="AY35" s="797"/>
      <c r="AZ35" s="797"/>
      <c r="BA35" s="797"/>
      <c r="BB35" s="797"/>
      <c r="BC35" s="797"/>
      <c r="BD35" s="797"/>
      <c r="BE35" s="797"/>
      <c r="BF35" s="797"/>
      <c r="BG35" s="797"/>
    </row>
    <row r="36" spans="1:59" ht="12.75" customHeight="1" x14ac:dyDescent="0.2">
      <c r="A36" s="364"/>
      <c r="B36" s="636">
        <v>28</v>
      </c>
      <c r="C36" s="634">
        <f>IF(ISBLANK('Day28'!$AE$11),"",'Day28'!$AE$11)</f>
        <v>984.8</v>
      </c>
      <c r="D36" s="418">
        <f>IF(ISBLANK('Day28'!$AE$14),"",'Day28'!$AE$14)</f>
        <v>998.4</v>
      </c>
      <c r="E36" s="418">
        <f>IF(ISBLANK('Day28'!$AE$16),"",'Day28'!$AE$16)</f>
        <v>984.3</v>
      </c>
      <c r="F36" s="418">
        <f>IF(ISBLANK('Day29'!$AE$9),"",'Day29'!$AE$9)</f>
        <v>985.7</v>
      </c>
      <c r="G36" s="418"/>
      <c r="H36" s="630">
        <f>IF(ISBLANK('Day28'!$E$11),"",'Day28'!$E$11)</f>
        <v>-16.399999999999999</v>
      </c>
      <c r="I36" s="418">
        <f>IF(ISBLANK('Day28'!$E$14),"",'Day28'!$E$14)</f>
        <v>-13.5</v>
      </c>
      <c r="J36" s="418">
        <f>IF(ISBLANK('Day28'!$E$16),"",'Day28'!$E$16)</f>
        <v>-17.2</v>
      </c>
      <c r="K36" s="418">
        <f>IF(ISBLANK('Day29'!$E$9),"",'Day29'!$E$9)</f>
        <v>-18.2</v>
      </c>
      <c r="L36" s="419">
        <f t="shared" si="0"/>
        <v>-16.324999999999999</v>
      </c>
      <c r="M36" s="419"/>
      <c r="N36" s="419">
        <f>IF(ISBLANK('Day28'!$G$11),"",'Day28'!$G$11)</f>
        <v>-17.100000000000001</v>
      </c>
      <c r="O36" s="419">
        <f>IF(ISBLANK('Day28'!$G$14),"",'Day28'!$G$14)</f>
        <v>-13.5</v>
      </c>
      <c r="P36" s="419">
        <f>IF(ISBLANK('Day28'!$G$16),"",'Day28'!$G$16)</f>
        <v>-13.3</v>
      </c>
      <c r="Q36" s="419">
        <f>IF(ISBLANK('Day29'!$G$9),"",'Day29'!$G$9)</f>
        <v>-14</v>
      </c>
      <c r="R36" s="419">
        <f t="shared" si="1"/>
        <v>-13.3</v>
      </c>
      <c r="S36" s="419"/>
      <c r="T36" s="419">
        <f>IF(ISBLANK('Day28'!$H$11),"",'Day28'!$H$11)</f>
        <v>-19.399999999999999</v>
      </c>
      <c r="U36" s="419">
        <f>IF(ISBLANK('Day28'!$H$14),"",'Day28'!$H$14)</f>
        <v>-17.2</v>
      </c>
      <c r="V36" s="419">
        <f>IF(ISBLANK('Day28'!$H$16),"",'Day28'!$H$16)</f>
        <v>-17.600000000000001</v>
      </c>
      <c r="W36" s="419">
        <f>IF(ISBLANK('Day29'!$H$9),"",'Day29'!$H$9)</f>
        <v>-18.5</v>
      </c>
      <c r="X36" s="420">
        <f t="shared" si="2"/>
        <v>-19.399999999999999</v>
      </c>
      <c r="Y36" s="421"/>
      <c r="Z36" s="422">
        <f>CONVERT('Day28'!$S$11,"kn","m/s")</f>
        <v>7.2022222222222227</v>
      </c>
      <c r="AA36" s="422">
        <f>CONVERT('Day28'!$S$14,"kn","m/s")</f>
        <v>6.6877777777777787</v>
      </c>
      <c r="AB36" s="422">
        <f>CONVERT('Day28'!$S$16,"kn","m/s")</f>
        <v>7.7166666666666668</v>
      </c>
      <c r="AC36" s="422">
        <f>CONVERT('Day29'!$S$9,"kn","m/s")</f>
        <v>11.832222222222223</v>
      </c>
      <c r="AD36" s="416">
        <f t="shared" si="3"/>
        <v>11.832222222222223</v>
      </c>
      <c r="AE36" s="417"/>
      <c r="AF36" s="797"/>
      <c r="AG36" s="797"/>
      <c r="AH36" s="797"/>
      <c r="AI36" s="797"/>
      <c r="AJ36" s="797"/>
      <c r="AK36" s="797"/>
      <c r="AL36" s="797"/>
      <c r="AM36" s="797"/>
      <c r="AN36" s="797"/>
      <c r="AO36" s="797"/>
      <c r="AP36" s="797"/>
      <c r="AQ36" s="797"/>
      <c r="AR36" s="797"/>
      <c r="AS36" s="797"/>
      <c r="AT36" s="797"/>
      <c r="AU36" s="797"/>
      <c r="AV36" s="797"/>
      <c r="AW36" s="797"/>
      <c r="AX36" s="797"/>
      <c r="AY36" s="797"/>
      <c r="AZ36" s="797"/>
      <c r="BA36" s="797"/>
      <c r="BB36" s="797"/>
      <c r="BC36" s="797"/>
      <c r="BD36" s="797"/>
      <c r="BE36" s="797"/>
      <c r="BF36" s="797"/>
      <c r="BG36" s="797"/>
    </row>
    <row r="37" spans="1:59" ht="12.75" customHeight="1" x14ac:dyDescent="0.2">
      <c r="A37" s="364"/>
      <c r="B37" s="636">
        <v>29</v>
      </c>
      <c r="C37" s="634">
        <f>IF(ISBLANK('Day29'!$AE$11),"",'Day29'!$AE$11)</f>
        <v>986.9</v>
      </c>
      <c r="D37" s="418">
        <f>IF(ISBLANK('Day29'!$AE$14),"",'Day29'!$AE$14)</f>
        <v>986.4</v>
      </c>
      <c r="E37" s="418">
        <f>IF(ISBLANK('Day29'!$AE$16),"",'Day29'!$AE$16)</f>
        <v>986.4</v>
      </c>
      <c r="F37" s="631">
        <f>IF(ISBLANK('Day30'!$AE$9),"",'Day30'!$AE$9)</f>
        <v>987.8</v>
      </c>
      <c r="G37" s="418"/>
      <c r="H37" s="630">
        <f>IF(ISBLANK('Day29'!$E$11),"",'Day29'!$E$11)</f>
        <v>-17.100000000000001</v>
      </c>
      <c r="I37" s="418">
        <f>IF(ISBLANK('Day29'!$E$14),"",'Day29'!$E$14)</f>
        <v>-21.8</v>
      </c>
      <c r="J37" s="418">
        <f>IF(ISBLANK('Day29'!$E$16),"",'Day29'!$E$16)</f>
        <v>-20.6</v>
      </c>
      <c r="K37" s="632">
        <f>IF(ISBLANK('Day30'!$E$9),"",'Day30'!$E$9)</f>
        <v>-24.3</v>
      </c>
      <c r="L37" s="419">
        <f t="shared" si="0"/>
        <v>-20.950000000000003</v>
      </c>
      <c r="M37" s="419"/>
      <c r="N37" s="419">
        <f>IF(ISBLANK('Day29'!$G$11),"",'Day29'!$G$11)</f>
        <v>-16</v>
      </c>
      <c r="O37" s="419">
        <f>IF(ISBLANK('Day29'!$G$14),"",'Day29'!$G$14)</f>
        <v>-16.5</v>
      </c>
      <c r="P37" s="419">
        <f>IF(ISBLANK('Day29'!$G$16),"",'Day29'!$G$16)</f>
        <v>-18.5</v>
      </c>
      <c r="Q37" s="633">
        <f>IF(ISBLANK('Day30'!$G$9),"",'Day30'!$G$9)</f>
        <v>-21.2</v>
      </c>
      <c r="R37" s="419">
        <f t="shared" si="1"/>
        <v>-16</v>
      </c>
      <c r="S37" s="419"/>
      <c r="T37" s="419">
        <f>IF(ISBLANK('Day29'!$H$11),"",'Day29'!$H$11)</f>
        <v>-18.7</v>
      </c>
      <c r="U37" s="419">
        <f>IF(ISBLANK('Day29'!$H$14),"",'Day29'!$H$14)</f>
        <v>-21.6</v>
      </c>
      <c r="V37" s="419">
        <f>IF(ISBLANK('Day29'!$H$16),"",'Day29'!$H$16)</f>
        <v>-21.9</v>
      </c>
      <c r="W37" s="633">
        <f>IF(ISBLANK('Day30'!$H$9),"",'Day30'!$H$9)</f>
        <v>-27.7</v>
      </c>
      <c r="X37" s="420">
        <f t="shared" si="2"/>
        <v>-27.7</v>
      </c>
      <c r="Y37" s="421"/>
      <c r="Z37" s="422">
        <f>CONVERT('Day29'!$S$11,"kn","m/s")</f>
        <v>11.317777777777778</v>
      </c>
      <c r="AA37" s="422">
        <f>CONVERT('Day29'!$S$14,"kn","m/s")</f>
        <v>15.947777777777778</v>
      </c>
      <c r="AB37" s="422">
        <f>CONVERT('Day29'!$S$16,"kn","m/s")</f>
        <v>11.317777777777778</v>
      </c>
      <c r="AC37" s="423">
        <f>CONVERT('Day30'!$S$9,"kn","m/s")</f>
        <v>15.433333333333334</v>
      </c>
      <c r="AD37" s="416">
        <f t="shared" si="3"/>
        <v>15.947777777777778</v>
      </c>
      <c r="AE37" s="417"/>
      <c r="AF37" s="797"/>
      <c r="AG37" s="797"/>
      <c r="AH37" s="797"/>
      <c r="AI37" s="797"/>
      <c r="AJ37" s="797"/>
      <c r="AK37" s="797"/>
      <c r="AL37" s="797"/>
      <c r="AM37" s="797"/>
      <c r="AN37" s="797"/>
      <c r="AO37" s="797"/>
      <c r="AP37" s="797"/>
      <c r="AQ37" s="797"/>
      <c r="AR37" s="797"/>
      <c r="AS37" s="797"/>
      <c r="AT37" s="797"/>
      <c r="AU37" s="797"/>
      <c r="AV37" s="797"/>
      <c r="AW37" s="797"/>
      <c r="AX37" s="797"/>
      <c r="AY37" s="797"/>
      <c r="AZ37" s="797"/>
      <c r="BA37" s="797"/>
      <c r="BB37" s="797"/>
      <c r="BC37" s="797"/>
      <c r="BD37" s="797"/>
      <c r="BE37" s="797"/>
      <c r="BF37" s="797"/>
      <c r="BG37" s="797"/>
    </row>
    <row r="38" spans="1:59" ht="12.75" customHeight="1" x14ac:dyDescent="0.2">
      <c r="A38" s="364"/>
      <c r="B38" s="636">
        <v>30</v>
      </c>
      <c r="C38" s="634">
        <f>IF(ISBLANK('Day30'!$AE$11),"",'Day30'!$AE$11)</f>
        <v>987.3</v>
      </c>
      <c r="D38" s="418">
        <f>IF(ISBLANK('Day30'!$AE$14),"",'Day30'!$AE$14)</f>
        <v>985.4</v>
      </c>
      <c r="E38" s="418">
        <f>IF(ISBLANK('Day30'!$AE$16),"",'Day30'!$AE$16)</f>
        <v>985.1</v>
      </c>
      <c r="F38" s="631" t="str">
        <f>IF(ISBLANK('Day31'!$AE$9),"",'Day31'!$AE$9)</f>
        <v/>
      </c>
      <c r="G38" s="418"/>
      <c r="H38" s="630">
        <f>IF(ISBLANK('Day30'!$E$11),"",'Day30'!$E$11)</f>
        <v>-19.2</v>
      </c>
      <c r="I38" s="418">
        <f>IF(ISBLANK('Day30'!$E$14),"",'Day30'!$E$14)</f>
        <v>-19.399999999999999</v>
      </c>
      <c r="J38" s="418">
        <f>IF(ISBLANK('Day30'!$E$16),"",'Day30'!$E$16)</f>
        <v>-20.399999999999999</v>
      </c>
      <c r="K38" s="632" t="str">
        <f>IF(ISBLANK('Day31'!$E$9),"",'Day31'!$E$9)</f>
        <v/>
      </c>
      <c r="L38" s="419">
        <f t="shared" si="0"/>
        <v>-19.666666666666664</v>
      </c>
      <c r="M38" s="419"/>
      <c r="N38" s="419">
        <f>IF(ISBLANK('Day30'!$G$11),"",'Day30'!$G$11)</f>
        <v>-19.2</v>
      </c>
      <c r="O38" s="419">
        <f>IF(ISBLANK('Day30'!$G$14),"",'Day30'!$G$14)</f>
        <v>-17.7</v>
      </c>
      <c r="P38" s="419">
        <f>IF(ISBLANK('Day30'!$G$16),"",'Day30'!$G$16)</f>
        <v>-19.399999999999999</v>
      </c>
      <c r="Q38" s="633" t="str">
        <f>IF(ISBLANK('Day31'!$G$9),"",'Day31'!$G$9)</f>
        <v/>
      </c>
      <c r="R38" s="419">
        <f t="shared" si="1"/>
        <v>-17.7</v>
      </c>
      <c r="S38" s="419"/>
      <c r="T38" s="419">
        <f>IF(ISBLANK('Day30'!$H$11),"",'Day30'!$H$11)</f>
        <v>-24.2</v>
      </c>
      <c r="U38" s="419">
        <f>IF(ISBLANK('Day30'!$H$14),"",'Day30'!$H$14)</f>
        <v>-24.2</v>
      </c>
      <c r="V38" s="419">
        <f>IF(ISBLANK('Day30'!$H$16),"",'Day30'!$H$16)</f>
        <v>-26.1</v>
      </c>
      <c r="W38" s="633" t="str">
        <f>IF(ISBLANK('Day31'!$H$9),"",'Day31'!$H$9)</f>
        <v/>
      </c>
      <c r="X38" s="420">
        <f t="shared" si="2"/>
        <v>-26.1</v>
      </c>
      <c r="Y38" s="421"/>
      <c r="Z38" s="422">
        <f>CONVERT('Day30'!$S$11,"kn","m/s")</f>
        <v>13.89</v>
      </c>
      <c r="AA38" s="422">
        <f>CONVERT('Day30'!$S$14,"kn","m/s")</f>
        <v>11.317777777777778</v>
      </c>
      <c r="AB38" s="422">
        <f>CONVERT('Day30'!$S$16,"kn","m/s")</f>
        <v>12.861111111111112</v>
      </c>
      <c r="AC38" s="423">
        <f>CONVERT('Day31'!$S$9,"kn","m/s")</f>
        <v>0</v>
      </c>
      <c r="AD38" s="416">
        <f t="shared" si="3"/>
        <v>13.89</v>
      </c>
      <c r="AE38" s="417"/>
      <c r="AF38" s="797"/>
      <c r="AG38" s="797"/>
      <c r="AH38" s="797"/>
      <c r="AI38" s="797"/>
      <c r="AJ38" s="797"/>
      <c r="AK38" s="797"/>
      <c r="AL38" s="797"/>
      <c r="AM38" s="797"/>
      <c r="AN38" s="797"/>
      <c r="AO38" s="797"/>
      <c r="AP38" s="797"/>
      <c r="AQ38" s="797"/>
      <c r="AR38" s="797"/>
      <c r="AS38" s="797"/>
      <c r="AT38" s="797"/>
      <c r="AU38" s="797"/>
      <c r="AV38" s="797"/>
      <c r="AW38" s="797"/>
      <c r="AX38" s="797"/>
      <c r="AY38" s="797"/>
      <c r="AZ38" s="797"/>
      <c r="BA38" s="797"/>
      <c r="BB38" s="797"/>
      <c r="BC38" s="797"/>
      <c r="BD38" s="797"/>
      <c r="BE38" s="797"/>
      <c r="BF38" s="797"/>
      <c r="BG38" s="797"/>
    </row>
    <row r="39" spans="1:59" ht="12.75" customHeight="1" thickBot="1" x14ac:dyDescent="0.25">
      <c r="A39" s="364"/>
      <c r="B39" s="637">
        <v>31</v>
      </c>
      <c r="C39" s="647" t="str">
        <f>IF(ISBLANK('Day31'!$AE$11),"",'Day31'!$AE$11)</f>
        <v/>
      </c>
      <c r="D39" s="424" t="str">
        <f>IF(ISBLANK('Day31'!$AE$14),"",'Day31'!$AE$14)</f>
        <v/>
      </c>
      <c r="E39" s="424" t="str">
        <f>IF(ISBLANK('Day31'!$AE$16),"",'Day31'!$AE$16)</f>
        <v/>
      </c>
      <c r="F39" s="648" t="s">
        <v>208</v>
      </c>
      <c r="G39" s="424"/>
      <c r="H39" s="649" t="str">
        <f>IF(ISBLANK('Day31'!$E$11),"",'Day31'!$E$11)</f>
        <v/>
      </c>
      <c r="I39" s="424" t="str">
        <f>IF(ISBLANK('Day31'!$E$14),"",'Day31'!$E$14)</f>
        <v/>
      </c>
      <c r="J39" s="424" t="str">
        <f>IF(ISBLANK('Day31'!$E$16),"",'Day31'!$E$16)</f>
        <v/>
      </c>
      <c r="K39" s="650" t="s">
        <v>208</v>
      </c>
      <c r="L39" s="425">
        <f>AVERAGE(IF(ISNUMBER(H39:K39),H39:K39))</f>
        <v>0</v>
      </c>
      <c r="M39" s="425"/>
      <c r="N39" s="425" t="str">
        <f>IF(ISBLANK('Day31'!$G$11),"",'Day31'!$G$11)</f>
        <v/>
      </c>
      <c r="O39" s="425" t="str">
        <f>IF(ISBLANK('Day31'!$G$14),"",'Day31'!$G$14)</f>
        <v/>
      </c>
      <c r="P39" s="425" t="str">
        <f>IF(ISBLANK('Day31'!$G$16),"",'Day31'!$G$16)</f>
        <v/>
      </c>
      <c r="Q39" s="651" t="s">
        <v>208</v>
      </c>
      <c r="R39" s="425">
        <f t="shared" si="1"/>
        <v>0</v>
      </c>
      <c r="S39" s="425"/>
      <c r="T39" s="425" t="str">
        <f>IF(ISBLANK('Day31'!$H$11),"",'Day31'!$H$11)</f>
        <v/>
      </c>
      <c r="U39" s="425" t="str">
        <f>IF(ISBLANK('Day31'!$H$14),"",'Day31'!$H$14)</f>
        <v/>
      </c>
      <c r="V39" s="425" t="str">
        <f>IF(ISBLANK('Day31'!$H$16),"",'Day31'!$H$16)</f>
        <v/>
      </c>
      <c r="W39" s="651" t="s">
        <v>208</v>
      </c>
      <c r="X39" s="652">
        <f t="shared" si="2"/>
        <v>0</v>
      </c>
      <c r="Y39" s="653"/>
      <c r="Z39" s="426">
        <f>CONVERT('Day31'!$S$11,"kn","m/s")</f>
        <v>0</v>
      </c>
      <c r="AA39" s="426">
        <f>CONVERT('Day31'!$S$14,"kn","m/s")</f>
        <v>0</v>
      </c>
      <c r="AB39" s="426">
        <f>CONVERT('Day31'!$S$16,"kn","m/s")</f>
        <v>0</v>
      </c>
      <c r="AC39" s="427" t="s">
        <v>208</v>
      </c>
      <c r="AD39" s="654">
        <f t="shared" si="3"/>
        <v>0</v>
      </c>
      <c r="AE39" s="417"/>
      <c r="AF39" s="797"/>
      <c r="AG39" s="797"/>
      <c r="AH39" s="797"/>
      <c r="AI39" s="797"/>
      <c r="AJ39" s="797"/>
      <c r="AK39" s="797"/>
      <c r="AL39" s="797"/>
      <c r="AM39" s="797"/>
      <c r="AN39" s="797"/>
      <c r="AO39" s="797"/>
      <c r="AP39" s="797"/>
      <c r="AQ39" s="797"/>
      <c r="AR39" s="797"/>
      <c r="AS39" s="797"/>
      <c r="AT39" s="797"/>
      <c r="AU39" s="797"/>
      <c r="AV39" s="797"/>
      <c r="AW39" s="797"/>
      <c r="AX39" s="797"/>
      <c r="AY39" s="797"/>
      <c r="AZ39" s="797"/>
      <c r="BA39" s="797"/>
      <c r="BB39" s="797"/>
      <c r="BC39" s="797"/>
      <c r="BD39" s="797"/>
      <c r="BE39" s="797"/>
      <c r="BF39" s="797"/>
      <c r="BG39" s="797"/>
    </row>
    <row r="40" spans="1:59" s="404" customFormat="1" ht="12.75" customHeight="1" x14ac:dyDescent="0.2">
      <c r="A40" s="379"/>
      <c r="B40" s="379"/>
      <c r="C40" s="433"/>
      <c r="D40" s="433"/>
      <c r="E40" s="433"/>
      <c r="F40" s="428"/>
      <c r="G40" s="428"/>
      <c r="H40" s="428"/>
      <c r="I40" s="428"/>
      <c r="J40" s="428"/>
      <c r="K40" s="428"/>
      <c r="L40" s="428"/>
      <c r="M40" s="428"/>
      <c r="N40" s="428"/>
      <c r="O40" s="429"/>
      <c r="P40" s="428"/>
      <c r="Q40" s="428"/>
      <c r="R40" s="430"/>
      <c r="S40" s="430"/>
      <c r="T40" s="430"/>
      <c r="U40" s="430"/>
      <c r="V40" s="430"/>
      <c r="W40" s="431"/>
      <c r="X40" s="431"/>
      <c r="Y40" s="434"/>
      <c r="Z40" s="431"/>
      <c r="AA40" s="431"/>
      <c r="AB40" s="431"/>
      <c r="AC40" s="431"/>
      <c r="AD40" s="432"/>
      <c r="AE40" s="432"/>
      <c r="AF40" s="797"/>
      <c r="AG40" s="797"/>
      <c r="AH40" s="797"/>
      <c r="AI40" s="797"/>
      <c r="AJ40" s="797"/>
      <c r="AK40" s="797"/>
      <c r="AL40" s="797"/>
      <c r="AM40" s="797"/>
      <c r="AN40" s="797"/>
      <c r="AO40" s="797"/>
      <c r="AP40" s="797"/>
      <c r="AQ40" s="797"/>
      <c r="AR40" s="797"/>
      <c r="AS40" s="797"/>
      <c r="AT40" s="797"/>
      <c r="AU40" s="797"/>
      <c r="AV40" s="797"/>
      <c r="AW40" s="797"/>
      <c r="AX40" s="797"/>
      <c r="AY40" s="797"/>
      <c r="AZ40" s="797"/>
      <c r="BA40" s="797"/>
      <c r="BB40" s="797"/>
      <c r="BC40" s="797"/>
      <c r="BD40" s="797"/>
      <c r="BE40" s="797"/>
      <c r="BF40" s="797"/>
      <c r="BG40" s="797"/>
    </row>
    <row r="41" spans="1:59" ht="12.75" customHeight="1" thickBot="1" x14ac:dyDescent="0.25">
      <c r="A41" s="379"/>
      <c r="B41" s="379"/>
      <c r="C41" s="433"/>
      <c r="D41" s="433"/>
      <c r="E41" s="433"/>
      <c r="F41" s="428"/>
      <c r="G41" s="428"/>
      <c r="H41" s="428"/>
      <c r="I41" s="428"/>
      <c r="J41" s="428"/>
      <c r="K41" s="428"/>
      <c r="L41" s="428"/>
      <c r="M41" s="428"/>
      <c r="N41" s="428"/>
      <c r="O41" s="428"/>
      <c r="P41" s="428"/>
      <c r="Q41" s="428"/>
      <c r="R41" s="430"/>
      <c r="S41" s="430"/>
      <c r="T41" s="430"/>
      <c r="U41" s="430"/>
      <c r="V41" s="430"/>
      <c r="W41" s="431"/>
      <c r="X41" s="431"/>
      <c r="Y41" s="434"/>
      <c r="Z41" s="431"/>
      <c r="AA41" s="431"/>
      <c r="AB41" s="431"/>
      <c r="AC41" s="431"/>
      <c r="AD41" s="432"/>
      <c r="AE41" s="432"/>
      <c r="AF41" s="797"/>
      <c r="AG41" s="797"/>
      <c r="AH41" s="797"/>
      <c r="AI41" s="797"/>
      <c r="AJ41" s="797"/>
      <c r="AK41" s="797"/>
      <c r="AL41" s="797"/>
      <c r="AM41" s="797"/>
      <c r="AN41" s="797"/>
      <c r="AO41" s="797"/>
      <c r="AP41" s="797"/>
      <c r="AQ41" s="797"/>
      <c r="AR41" s="797"/>
      <c r="AS41" s="797"/>
      <c r="AT41" s="797"/>
      <c r="AU41" s="797"/>
      <c r="AV41" s="797"/>
      <c r="AW41" s="797"/>
      <c r="AX41" s="797"/>
      <c r="AY41" s="797"/>
      <c r="AZ41" s="797"/>
      <c r="BA41" s="797"/>
      <c r="BB41" s="797"/>
      <c r="BC41" s="797"/>
      <c r="BD41" s="797"/>
      <c r="BE41" s="797"/>
      <c r="BF41" s="797"/>
      <c r="BG41" s="797"/>
    </row>
    <row r="42" spans="1:59" ht="12.75" customHeight="1" x14ac:dyDescent="0.2">
      <c r="A42" s="364"/>
      <c r="B42" s="572"/>
      <c r="C42" s="369"/>
      <c r="D42" s="369"/>
      <c r="E42" s="369"/>
      <c r="F42" s="370"/>
      <c r="G42" s="370"/>
      <c r="H42" s="370"/>
      <c r="I42" s="573"/>
      <c r="J42" s="573"/>
      <c r="K42" s="573"/>
      <c r="L42" s="573"/>
      <c r="M42" s="573"/>
      <c r="N42" s="573"/>
      <c r="O42" s="573"/>
      <c r="P42" s="573"/>
      <c r="Q42" s="370"/>
      <c r="R42" s="377"/>
      <c r="S42" s="377"/>
      <c r="T42" s="377"/>
      <c r="U42" s="377"/>
      <c r="V42" s="574"/>
      <c r="W42" s="575"/>
      <c r="X42" s="575"/>
      <c r="Y42" s="575"/>
      <c r="Z42" s="575"/>
      <c r="AA42" s="575"/>
      <c r="AB42" s="575"/>
      <c r="AC42" s="575"/>
      <c r="AD42" s="576"/>
      <c r="AE42" s="379"/>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97"/>
      <c r="BF42" s="797"/>
      <c r="BG42" s="797"/>
    </row>
    <row r="43" spans="1:59" ht="12.75" customHeight="1" x14ac:dyDescent="0.2">
      <c r="A43" s="364"/>
      <c r="B43" s="577"/>
      <c r="C43" s="820" t="s">
        <v>209</v>
      </c>
      <c r="D43" s="820"/>
      <c r="E43" s="820"/>
      <c r="F43" s="820"/>
      <c r="G43" s="820"/>
      <c r="H43" s="382"/>
      <c r="I43" s="436"/>
      <c r="J43" s="820" t="s">
        <v>210</v>
      </c>
      <c r="K43" s="820"/>
      <c r="L43" s="820"/>
      <c r="M43" s="820"/>
      <c r="N43" s="820"/>
      <c r="O43" s="438"/>
      <c r="P43" s="438"/>
      <c r="Q43" s="820" t="s">
        <v>211</v>
      </c>
      <c r="R43" s="820"/>
      <c r="S43" s="820"/>
      <c r="T43" s="820"/>
      <c r="U43" s="820"/>
      <c r="V43" s="437"/>
      <c r="W43" s="435"/>
      <c r="X43" s="435"/>
      <c r="Y43" s="435"/>
      <c r="Z43" s="435"/>
      <c r="AA43" s="435"/>
      <c r="AB43" s="435"/>
      <c r="AC43" s="435"/>
      <c r="AD43" s="578"/>
      <c r="AE43" s="379"/>
      <c r="AF43" s="797"/>
      <c r="AG43" s="797"/>
      <c r="AH43" s="797"/>
      <c r="AI43" s="797"/>
      <c r="AJ43" s="797"/>
      <c r="AK43" s="797"/>
      <c r="AL43" s="797"/>
      <c r="AM43" s="797"/>
      <c r="AN43" s="797"/>
      <c r="AO43" s="797"/>
      <c r="AP43" s="797"/>
      <c r="AQ43" s="797"/>
      <c r="AR43" s="797"/>
      <c r="AS43" s="797"/>
      <c r="AT43" s="797"/>
      <c r="AU43" s="797"/>
      <c r="AV43" s="797"/>
      <c r="AW43" s="797"/>
      <c r="AX43" s="797"/>
      <c r="AY43" s="797"/>
      <c r="AZ43" s="797"/>
      <c r="BA43" s="797"/>
      <c r="BB43" s="797"/>
      <c r="BC43" s="797"/>
      <c r="BD43" s="797"/>
      <c r="BE43" s="797"/>
      <c r="BF43" s="797"/>
      <c r="BG43" s="797"/>
    </row>
    <row r="44" spans="1:59" ht="12.75" customHeight="1" thickBot="1" x14ac:dyDescent="0.25">
      <c r="A44" s="364"/>
      <c r="B44" s="579"/>
      <c r="C44" s="447"/>
      <c r="D44" s="447"/>
      <c r="E44" s="506"/>
      <c r="F44" s="506"/>
      <c r="G44" s="440"/>
      <c r="H44" s="382"/>
      <c r="I44" s="436"/>
      <c r="J44" s="507"/>
      <c r="K44" s="507"/>
      <c r="L44" s="507"/>
      <c r="M44" s="507"/>
      <c r="N44" s="507"/>
      <c r="O44" s="438"/>
      <c r="P44" s="507"/>
      <c r="Q44" s="382"/>
      <c r="R44" s="388"/>
      <c r="S44" s="388"/>
      <c r="T44" s="388"/>
      <c r="U44" s="388"/>
      <c r="V44" s="437"/>
      <c r="W44" s="435"/>
      <c r="X44" s="435"/>
      <c r="Y44" s="435"/>
      <c r="Z44" s="435"/>
      <c r="AA44" s="435"/>
      <c r="AB44" s="435"/>
      <c r="AC44" s="435"/>
      <c r="AD44" s="578"/>
      <c r="AE44" s="379"/>
      <c r="AF44" s="797"/>
      <c r="AG44" s="797"/>
      <c r="AH44" s="797"/>
      <c r="AI44" s="797"/>
      <c r="AJ44" s="797"/>
      <c r="AK44" s="797"/>
      <c r="AL44" s="797"/>
      <c r="AM44" s="797"/>
      <c r="AN44" s="797"/>
      <c r="AO44" s="797"/>
      <c r="AP44" s="797"/>
      <c r="AQ44" s="797"/>
      <c r="AR44" s="797"/>
      <c r="AS44" s="797"/>
      <c r="AT44" s="797"/>
      <c r="AU44" s="797"/>
      <c r="AV44" s="797"/>
      <c r="AW44" s="797"/>
      <c r="AX44" s="797"/>
      <c r="AY44" s="797"/>
      <c r="AZ44" s="797"/>
      <c r="BA44" s="797"/>
      <c r="BB44" s="797"/>
      <c r="BC44" s="797"/>
      <c r="BD44" s="797"/>
      <c r="BE44" s="797"/>
      <c r="BF44" s="797"/>
      <c r="BG44" s="797"/>
    </row>
    <row r="45" spans="1:59" ht="12.75" customHeight="1" thickTop="1" thickBot="1" x14ac:dyDescent="0.25">
      <c r="A45" s="364"/>
      <c r="B45" s="580" t="s">
        <v>228</v>
      </c>
      <c r="C45" s="508" t="s">
        <v>212</v>
      </c>
      <c r="D45" s="509"/>
      <c r="E45" s="509"/>
      <c r="F45" s="510">
        <f>AVERAGE($C$9:$F$39)</f>
        <v>984.05420168067212</v>
      </c>
      <c r="G45" s="511"/>
      <c r="H45" s="382"/>
      <c r="I45" s="512" t="s">
        <v>229</v>
      </c>
      <c r="J45" s="832" t="s">
        <v>213</v>
      </c>
      <c r="K45" s="832"/>
      <c r="L45" s="832"/>
      <c r="M45" s="832"/>
      <c r="N45" s="513">
        <f>COUNTIF($X$9:$X$39,"&lt;0")</f>
        <v>29</v>
      </c>
      <c r="O45" s="382"/>
      <c r="P45" s="581" t="s">
        <v>230</v>
      </c>
      <c r="Q45" s="833" t="s">
        <v>214</v>
      </c>
      <c r="R45" s="833"/>
      <c r="S45" s="833"/>
      <c r="T45" s="833"/>
      <c r="U45" s="582">
        <f t="array" ref="U45">MAX(IF($L$9:$L$39&lt;&gt;0,$L$9:$L$39))</f>
        <v>-10.7</v>
      </c>
      <c r="V45" s="514"/>
      <c r="W45" s="435"/>
      <c r="X45" s="836" t="s">
        <v>231</v>
      </c>
      <c r="Y45" s="837"/>
      <c r="Z45" s="837"/>
      <c r="AA45" s="837"/>
      <c r="AB45" s="837"/>
      <c r="AC45" s="838"/>
      <c r="AD45" s="578"/>
      <c r="AE45" s="379"/>
      <c r="AF45" s="797"/>
      <c r="AG45" s="797"/>
      <c r="AH45" s="797"/>
      <c r="AI45" s="797"/>
      <c r="AJ45" s="797"/>
      <c r="AK45" s="797"/>
      <c r="AL45" s="797"/>
      <c r="AM45" s="797"/>
      <c r="AN45" s="797"/>
      <c r="AO45" s="797"/>
      <c r="AP45" s="797"/>
      <c r="AQ45" s="797"/>
      <c r="AR45" s="797"/>
      <c r="AS45" s="797"/>
      <c r="AT45" s="797"/>
      <c r="AU45" s="797"/>
      <c r="AV45" s="797"/>
      <c r="AW45" s="797"/>
      <c r="AX45" s="797"/>
      <c r="AY45" s="797"/>
      <c r="AZ45" s="797"/>
      <c r="BA45" s="797"/>
      <c r="BB45" s="797"/>
      <c r="BC45" s="797"/>
      <c r="BD45" s="797"/>
      <c r="BE45" s="797"/>
      <c r="BF45" s="797"/>
      <c r="BG45" s="797"/>
    </row>
    <row r="46" spans="1:59" ht="12.75" customHeight="1" thickTop="1" thickBot="1" x14ac:dyDescent="0.25">
      <c r="A46" s="364"/>
      <c r="B46" s="583"/>
      <c r="C46" s="516"/>
      <c r="D46" s="517"/>
      <c r="E46" s="517"/>
      <c r="F46" s="518"/>
      <c r="G46" s="443"/>
      <c r="H46" s="442"/>
      <c r="I46" s="444"/>
      <c r="J46" s="832" t="s">
        <v>215</v>
      </c>
      <c r="K46" s="832"/>
      <c r="L46" s="832"/>
      <c r="M46" s="832"/>
      <c r="N46" s="519">
        <f>COUNTIF($R$9:$R$39,"&lt;0")</f>
        <v>29</v>
      </c>
      <c r="O46" s="520"/>
      <c r="P46" s="445"/>
      <c r="Q46" s="521"/>
      <c r="R46" s="522"/>
      <c r="S46" s="834" t="s">
        <v>216</v>
      </c>
      <c r="T46" s="834"/>
      <c r="U46" s="584">
        <f>MATCH($U$45,$L$9:$L$39,0)</f>
        <v>21</v>
      </c>
      <c r="V46" s="585">
        <f>SUM($U$46,50)</f>
        <v>71</v>
      </c>
      <c r="W46" s="523" t="s">
        <v>221</v>
      </c>
      <c r="X46" s="839"/>
      <c r="Y46" s="840"/>
      <c r="Z46" s="840"/>
      <c r="AA46" s="840"/>
      <c r="AB46" s="840"/>
      <c r="AC46" s="841"/>
      <c r="AD46" s="578"/>
      <c r="AE46" s="379"/>
      <c r="AF46" s="797"/>
      <c r="AG46" s="797"/>
      <c r="AH46" s="797"/>
      <c r="AI46" s="797"/>
      <c r="AJ46" s="797"/>
      <c r="AK46" s="797"/>
      <c r="AL46" s="797"/>
      <c r="AM46" s="797"/>
      <c r="AN46" s="797"/>
      <c r="AO46" s="797"/>
      <c r="AP46" s="797"/>
      <c r="AQ46" s="797"/>
      <c r="AR46" s="797"/>
      <c r="AS46" s="797"/>
      <c r="AT46" s="797"/>
      <c r="AU46" s="797"/>
      <c r="AV46" s="797"/>
      <c r="AW46" s="797"/>
      <c r="AX46" s="797"/>
      <c r="AY46" s="797"/>
      <c r="AZ46" s="797"/>
      <c r="BA46" s="797"/>
      <c r="BB46" s="797"/>
      <c r="BC46" s="797"/>
      <c r="BD46" s="797"/>
      <c r="BE46" s="797"/>
      <c r="BF46" s="797"/>
      <c r="BG46" s="797"/>
    </row>
    <row r="47" spans="1:59" ht="12.75" customHeight="1" thickTop="1" thickBot="1" x14ac:dyDescent="0.25">
      <c r="A47" s="364"/>
      <c r="B47" s="586" t="s">
        <v>232</v>
      </c>
      <c r="C47" s="587" t="s">
        <v>217</v>
      </c>
      <c r="D47" s="588"/>
      <c r="E47" s="588"/>
      <c r="F47" s="589">
        <f>AVERAGE($H$9:$K$39)</f>
        <v>-18.146218487394961</v>
      </c>
      <c r="G47" s="524"/>
      <c r="H47" s="449"/>
      <c r="I47" s="506"/>
      <c r="J47" s="448"/>
      <c r="K47" s="448"/>
      <c r="L47" s="448"/>
      <c r="M47" s="448"/>
      <c r="N47" s="448"/>
      <c r="O47" s="440"/>
      <c r="P47" s="506"/>
      <c r="Q47" s="476"/>
      <c r="R47" s="476"/>
      <c r="S47" s="525"/>
      <c r="T47" s="526"/>
      <c r="U47" s="526"/>
      <c r="V47" s="527"/>
      <c r="W47" s="439"/>
      <c r="X47" s="839"/>
      <c r="Y47" s="840"/>
      <c r="Z47" s="840"/>
      <c r="AA47" s="840"/>
      <c r="AB47" s="840"/>
      <c r="AC47" s="841"/>
      <c r="AD47" s="578"/>
      <c r="AE47" s="379"/>
      <c r="AF47" s="797"/>
      <c r="AG47" s="797"/>
      <c r="AH47" s="797"/>
      <c r="AI47" s="797"/>
      <c r="AJ47" s="797"/>
      <c r="AK47" s="797"/>
      <c r="AL47" s="797"/>
      <c r="AM47" s="797"/>
      <c r="AN47" s="797"/>
      <c r="AO47" s="797"/>
      <c r="AP47" s="797"/>
      <c r="AQ47" s="797"/>
      <c r="AR47" s="797"/>
      <c r="AS47" s="797"/>
      <c r="AT47" s="797"/>
      <c r="AU47" s="797"/>
      <c r="AV47" s="797"/>
      <c r="AW47" s="797"/>
      <c r="AX47" s="797"/>
      <c r="AY47" s="797"/>
      <c r="AZ47" s="797"/>
      <c r="BA47" s="797"/>
      <c r="BB47" s="797"/>
      <c r="BC47" s="797"/>
      <c r="BD47" s="797"/>
      <c r="BE47" s="797"/>
      <c r="BF47" s="797"/>
      <c r="BG47" s="797"/>
    </row>
    <row r="48" spans="1:59" ht="12.75" customHeight="1" thickTop="1" thickBot="1" x14ac:dyDescent="0.25">
      <c r="A48" s="364"/>
      <c r="B48" s="590"/>
      <c r="C48" s="528"/>
      <c r="D48" s="529"/>
      <c r="E48" s="530"/>
      <c r="F48" s="530"/>
      <c r="G48" s="452"/>
      <c r="H48" s="531"/>
      <c r="I48" s="591" t="s">
        <v>224</v>
      </c>
      <c r="J48" s="842" t="s">
        <v>225</v>
      </c>
      <c r="K48" s="842"/>
      <c r="L48" s="842"/>
      <c r="M48" s="842"/>
      <c r="N48" s="592">
        <f>COUNTIF($AD$9:$AD$39,"&gt;=20")</f>
        <v>5</v>
      </c>
      <c r="O48" s="532"/>
      <c r="P48" s="593" t="s">
        <v>228</v>
      </c>
      <c r="Q48" s="845" t="s">
        <v>218</v>
      </c>
      <c r="R48" s="845"/>
      <c r="S48" s="845"/>
      <c r="T48" s="845"/>
      <c r="U48" s="594">
        <f t="array" ref="U48">MIN(IF($L$9:$L$39&lt;&gt;0,$L$9:$L$39))</f>
        <v>-32.224999999999994</v>
      </c>
      <c r="V48" s="533"/>
      <c r="W48" s="451"/>
      <c r="X48" s="839"/>
      <c r="Y48" s="840"/>
      <c r="Z48" s="840"/>
      <c r="AA48" s="840"/>
      <c r="AB48" s="840"/>
      <c r="AC48" s="841"/>
      <c r="AD48" s="578"/>
      <c r="AE48" s="379"/>
      <c r="AF48" s="797"/>
      <c r="AG48" s="797"/>
      <c r="AH48" s="797"/>
      <c r="AI48" s="797"/>
      <c r="AJ48" s="797"/>
      <c r="AK48" s="797"/>
      <c r="AL48" s="797"/>
      <c r="AM48" s="797"/>
      <c r="AN48" s="797"/>
      <c r="AO48" s="797"/>
      <c r="AP48" s="797"/>
      <c r="AQ48" s="797"/>
      <c r="AR48" s="797"/>
      <c r="AS48" s="797"/>
      <c r="AT48" s="797"/>
      <c r="AU48" s="797"/>
      <c r="AV48" s="797"/>
      <c r="AW48" s="797"/>
      <c r="AX48" s="797"/>
      <c r="AY48" s="797"/>
      <c r="AZ48" s="797"/>
      <c r="BA48" s="797"/>
      <c r="BB48" s="797"/>
      <c r="BC48" s="797"/>
      <c r="BD48" s="797"/>
      <c r="BE48" s="797"/>
      <c r="BF48" s="797"/>
      <c r="BG48" s="797"/>
    </row>
    <row r="49" spans="1:59" ht="12.75" customHeight="1" thickTop="1" thickBot="1" x14ac:dyDescent="0.25">
      <c r="A49" s="364"/>
      <c r="B49" s="595" t="s">
        <v>233</v>
      </c>
      <c r="C49" s="596" t="s">
        <v>239</v>
      </c>
      <c r="D49" s="596"/>
      <c r="E49" s="596"/>
      <c r="F49" s="597" t="e">
        <f>AVERAGEIF($R$9:$R$39,"&lt;&gt;0")</f>
        <v>#REF!</v>
      </c>
      <c r="G49" s="534"/>
      <c r="H49" s="457"/>
      <c r="I49" s="504"/>
      <c r="J49" s="843" t="s">
        <v>226</v>
      </c>
      <c r="K49" s="843"/>
      <c r="L49" s="843"/>
      <c r="M49" s="843"/>
      <c r="N49" s="592">
        <f>COUNTIF($AD$9:$AD$39,"&gt;=40")</f>
        <v>0</v>
      </c>
      <c r="O49" s="535"/>
      <c r="P49" s="485"/>
      <c r="Q49" s="527"/>
      <c r="R49" s="536"/>
      <c r="S49" s="846" t="s">
        <v>216</v>
      </c>
      <c r="T49" s="846"/>
      <c r="U49" s="593">
        <f>MATCH($U$48,$L$9:$L$39,0)</f>
        <v>6</v>
      </c>
      <c r="V49" s="598">
        <f>SUM($U$49,50)</f>
        <v>56</v>
      </c>
      <c r="W49" s="537" t="s">
        <v>221</v>
      </c>
      <c r="X49" s="839"/>
      <c r="Y49" s="840"/>
      <c r="Z49" s="840"/>
      <c r="AA49" s="840"/>
      <c r="AB49" s="840"/>
      <c r="AC49" s="841"/>
      <c r="AD49" s="578"/>
      <c r="AE49" s="379"/>
      <c r="AF49" s="797"/>
      <c r="AG49" s="797"/>
      <c r="AH49" s="797"/>
      <c r="AI49" s="797"/>
      <c r="AJ49" s="797"/>
      <c r="AK49" s="797"/>
      <c r="AL49" s="797"/>
      <c r="AM49" s="797"/>
      <c r="AN49" s="797"/>
      <c r="AO49" s="797"/>
      <c r="AP49" s="797"/>
      <c r="AQ49" s="797"/>
      <c r="AR49" s="797"/>
      <c r="AS49" s="797"/>
      <c r="AT49" s="797"/>
      <c r="AU49" s="797"/>
      <c r="AV49" s="797"/>
      <c r="AW49" s="797"/>
      <c r="AX49" s="797"/>
      <c r="AY49" s="797"/>
      <c r="AZ49" s="797"/>
      <c r="BA49" s="797"/>
      <c r="BB49" s="797"/>
      <c r="BC49" s="797"/>
      <c r="BD49" s="797"/>
      <c r="BE49" s="797"/>
      <c r="BF49" s="797"/>
      <c r="BG49" s="797"/>
    </row>
    <row r="50" spans="1:59" ht="12.75" customHeight="1" thickTop="1" thickBot="1" x14ac:dyDescent="0.25">
      <c r="A50" s="364"/>
      <c r="B50" s="599"/>
      <c r="C50" s="596" t="s">
        <v>240</v>
      </c>
      <c r="D50" s="596"/>
      <c r="E50" s="596"/>
      <c r="F50" s="600" t="e">
        <f>AVERAGEIF($X$9:$X$39,"&lt;&gt;0")</f>
        <v>#REF!</v>
      </c>
      <c r="G50" s="538"/>
      <c r="H50" s="460"/>
      <c r="I50" s="505"/>
      <c r="J50" s="844" t="s">
        <v>227</v>
      </c>
      <c r="K50" s="844"/>
      <c r="L50" s="844"/>
      <c r="M50" s="844"/>
      <c r="N50" s="592">
        <f>COUNTIF($AD$9:$AD$39,"&gt;=60")</f>
        <v>0</v>
      </c>
      <c r="O50" s="460"/>
      <c r="P50" s="479"/>
      <c r="Q50" s="476"/>
      <c r="R50" s="476"/>
      <c r="S50" s="539"/>
      <c r="T50" s="540"/>
      <c r="U50" s="463"/>
      <c r="V50" s="527"/>
      <c r="W50" s="441"/>
      <c r="X50" s="839"/>
      <c r="Y50" s="840"/>
      <c r="Z50" s="840"/>
      <c r="AA50" s="840"/>
      <c r="AB50" s="840"/>
      <c r="AC50" s="841"/>
      <c r="AD50" s="578"/>
      <c r="AE50" s="379"/>
      <c r="AF50" s="797"/>
      <c r="AG50" s="797"/>
      <c r="AH50" s="797"/>
      <c r="AI50" s="797"/>
      <c r="AJ50" s="797"/>
      <c r="AK50" s="797"/>
      <c r="AL50" s="797"/>
      <c r="AM50" s="797"/>
      <c r="AN50" s="797"/>
      <c r="AO50" s="797"/>
      <c r="AP50" s="797"/>
      <c r="AQ50" s="797"/>
      <c r="AR50" s="797"/>
      <c r="AS50" s="797"/>
      <c r="AT50" s="797"/>
      <c r="AU50" s="797"/>
      <c r="AV50" s="797"/>
      <c r="AW50" s="797"/>
      <c r="AX50" s="797"/>
      <c r="AY50" s="797"/>
      <c r="AZ50" s="797"/>
      <c r="BA50" s="797"/>
      <c r="BB50" s="797"/>
      <c r="BC50" s="797"/>
      <c r="BD50" s="797"/>
      <c r="BE50" s="797"/>
      <c r="BF50" s="797"/>
      <c r="BG50" s="797"/>
    </row>
    <row r="51" spans="1:59" ht="12.75" customHeight="1" thickTop="1" thickBot="1" x14ac:dyDescent="0.25">
      <c r="A51" s="364"/>
      <c r="B51" s="601"/>
      <c r="C51" s="541"/>
      <c r="D51" s="515"/>
      <c r="E51" s="530"/>
      <c r="F51" s="530"/>
      <c r="G51" s="542"/>
      <c r="H51" s="464"/>
      <c r="I51" s="452"/>
      <c r="J51" s="543"/>
      <c r="K51" s="543"/>
      <c r="L51" s="543"/>
      <c r="M51" s="543"/>
      <c r="N51" s="544"/>
      <c r="O51" s="545"/>
      <c r="P51" s="602" t="s">
        <v>229</v>
      </c>
      <c r="Q51" s="847" t="s">
        <v>219</v>
      </c>
      <c r="R51" s="847"/>
      <c r="S51" s="847"/>
      <c r="T51" s="847"/>
      <c r="U51" s="603" t="e">
        <f t="array" ref="U51">MAX(IF($R$9:$R$39&lt;&gt;0,$R$9:$R$39))</f>
        <v>#REF!</v>
      </c>
      <c r="V51" s="533"/>
      <c r="W51" s="441"/>
      <c r="X51" s="839"/>
      <c r="Y51" s="840"/>
      <c r="Z51" s="840"/>
      <c r="AA51" s="840"/>
      <c r="AB51" s="840"/>
      <c r="AC51" s="841"/>
      <c r="AD51" s="578"/>
      <c r="AE51" s="379"/>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c r="BD51" s="797"/>
      <c r="BE51" s="797"/>
      <c r="BF51" s="797"/>
      <c r="BG51" s="797"/>
    </row>
    <row r="52" spans="1:59" ht="12.75" customHeight="1" thickTop="1" thickBot="1" x14ac:dyDescent="0.25">
      <c r="A52" s="364"/>
      <c r="B52" s="604" t="s">
        <v>238</v>
      </c>
      <c r="C52" s="848" t="s">
        <v>220</v>
      </c>
      <c r="D52" s="848"/>
      <c r="E52" s="848"/>
      <c r="F52" s="546">
        <f>COUNTA('Day1:Day31'!R16)</f>
        <v>17</v>
      </c>
      <c r="G52" s="547" t="s">
        <v>221</v>
      </c>
      <c r="H52" s="548"/>
      <c r="I52" s="452"/>
      <c r="J52" s="446"/>
      <c r="K52" s="446"/>
      <c r="L52" s="465"/>
      <c r="M52" s="465"/>
      <c r="N52" s="459"/>
      <c r="O52" s="466"/>
      <c r="P52" s="549"/>
      <c r="Q52" s="467"/>
      <c r="R52" s="467"/>
      <c r="S52" s="847" t="s">
        <v>216</v>
      </c>
      <c r="T52" s="847"/>
      <c r="U52" s="605" t="e">
        <f>MATCH($U$51,$R$9:$R$39,0)</f>
        <v>#REF!</v>
      </c>
      <c r="V52" s="606" t="e">
        <f>SUM($U$52,50)</f>
        <v>#REF!</v>
      </c>
      <c r="W52" s="523" t="s">
        <v>221</v>
      </c>
      <c r="X52" s="839"/>
      <c r="Y52" s="840"/>
      <c r="Z52" s="840"/>
      <c r="AA52" s="840"/>
      <c r="AB52" s="840"/>
      <c r="AC52" s="841"/>
      <c r="AD52" s="578"/>
      <c r="AE52" s="379"/>
      <c r="AF52" s="797"/>
      <c r="AG52" s="797"/>
      <c r="AH52" s="797"/>
      <c r="AI52" s="797"/>
      <c r="AJ52" s="797"/>
      <c r="AK52" s="797"/>
      <c r="AL52" s="797"/>
      <c r="AM52" s="797"/>
      <c r="AN52" s="797"/>
      <c r="AO52" s="797"/>
      <c r="AP52" s="797"/>
      <c r="AQ52" s="797"/>
      <c r="AR52" s="797"/>
      <c r="AS52" s="797"/>
      <c r="AT52" s="797"/>
      <c r="AU52" s="797"/>
      <c r="AV52" s="797"/>
      <c r="AW52" s="797"/>
      <c r="AX52" s="797"/>
      <c r="AY52" s="797"/>
      <c r="AZ52" s="797"/>
      <c r="BA52" s="797"/>
      <c r="BB52" s="797"/>
      <c r="BC52" s="797"/>
      <c r="BD52" s="797"/>
      <c r="BE52" s="797"/>
      <c r="BF52" s="797"/>
      <c r="BG52" s="797"/>
    </row>
    <row r="53" spans="1:59" ht="12.75" customHeight="1" thickTop="1" x14ac:dyDescent="0.2">
      <c r="A53" s="364"/>
      <c r="B53" s="607"/>
      <c r="C53" s="848" t="s">
        <v>222</v>
      </c>
      <c r="D53" s="848"/>
      <c r="E53" s="848"/>
      <c r="F53" s="848"/>
      <c r="G53" s="848"/>
      <c r="H53" s="550"/>
      <c r="I53" s="452"/>
      <c r="J53" s="446"/>
      <c r="K53" s="446"/>
      <c r="L53" s="461"/>
      <c r="M53" s="462"/>
      <c r="N53" s="462"/>
      <c r="O53" s="452"/>
      <c r="P53" s="551"/>
      <c r="Q53" s="469"/>
      <c r="R53" s="470"/>
      <c r="S53" s="471"/>
      <c r="T53" s="472"/>
      <c r="U53" s="472"/>
      <c r="V53" s="552"/>
      <c r="W53" s="441"/>
      <c r="X53" s="553"/>
      <c r="Y53" s="554"/>
      <c r="Z53" s="554"/>
      <c r="AA53" s="554"/>
      <c r="AB53" s="554"/>
      <c r="AC53" s="555"/>
      <c r="AD53" s="578"/>
      <c r="AE53" s="379"/>
      <c r="AF53" s="797"/>
      <c r="AG53" s="797"/>
      <c r="AH53" s="797"/>
      <c r="AI53" s="797"/>
      <c r="AJ53" s="797"/>
      <c r="AK53" s="797"/>
      <c r="AL53" s="797"/>
      <c r="AM53" s="797"/>
      <c r="AN53" s="797"/>
      <c r="AO53" s="797"/>
      <c r="AP53" s="797"/>
      <c r="AQ53" s="797"/>
      <c r="AR53" s="797"/>
      <c r="AS53" s="797"/>
      <c r="AT53" s="797"/>
      <c r="AU53" s="797"/>
      <c r="AV53" s="797"/>
      <c r="AW53" s="797"/>
      <c r="AX53" s="797"/>
      <c r="AY53" s="797"/>
      <c r="AZ53" s="797"/>
      <c r="BA53" s="797"/>
      <c r="BB53" s="797"/>
      <c r="BC53" s="797"/>
      <c r="BD53" s="797"/>
      <c r="BE53" s="797"/>
      <c r="BF53" s="797"/>
      <c r="BG53" s="797"/>
    </row>
    <row r="54" spans="1:59" ht="12.75" customHeight="1" x14ac:dyDescent="0.2">
      <c r="A54" s="364"/>
      <c r="B54" s="608"/>
      <c r="C54" s="556"/>
      <c r="D54" s="485"/>
      <c r="E54" s="456"/>
      <c r="F54" s="456"/>
      <c r="G54" s="456"/>
      <c r="H54" s="468"/>
      <c r="I54" s="452"/>
      <c r="J54" s="455"/>
      <c r="K54" s="455"/>
      <c r="L54" s="455"/>
      <c r="M54" s="455"/>
      <c r="N54" s="455"/>
      <c r="O54" s="557"/>
      <c r="P54" s="558" t="s">
        <v>232</v>
      </c>
      <c r="Q54" s="849" t="s">
        <v>223</v>
      </c>
      <c r="R54" s="849"/>
      <c r="S54" s="850"/>
      <c r="T54" s="850"/>
      <c r="U54" s="559" t="e">
        <f t="array" ref="U54">MIN(IF($X$9:$X$39&lt;&gt;0,$X$9:$X$39))</f>
        <v>#REF!</v>
      </c>
      <c r="V54" s="560"/>
      <c r="W54" s="441"/>
      <c r="X54" s="553"/>
      <c r="Y54" s="554"/>
      <c r="Z54" s="554"/>
      <c r="AA54" s="554"/>
      <c r="AB54" s="554"/>
      <c r="AC54" s="555"/>
      <c r="AD54" s="578"/>
      <c r="AE54" s="379"/>
      <c r="AF54" s="797"/>
      <c r="AG54" s="797"/>
      <c r="AH54" s="797"/>
      <c r="AI54" s="797"/>
      <c r="AJ54" s="797"/>
      <c r="AK54" s="797"/>
      <c r="AL54" s="797"/>
      <c r="AM54" s="797"/>
      <c r="AN54" s="797"/>
      <c r="AO54" s="797"/>
      <c r="AP54" s="797"/>
      <c r="AQ54" s="797"/>
      <c r="AR54" s="797"/>
      <c r="AS54" s="797"/>
      <c r="AT54" s="797"/>
      <c r="AU54" s="797"/>
      <c r="AV54" s="797"/>
      <c r="AW54" s="797"/>
      <c r="AX54" s="797"/>
      <c r="AY54" s="797"/>
      <c r="AZ54" s="797"/>
      <c r="BA54" s="797"/>
      <c r="BB54" s="797"/>
      <c r="BC54" s="797"/>
      <c r="BD54" s="797"/>
      <c r="BE54" s="797"/>
      <c r="BF54" s="797"/>
      <c r="BG54" s="797"/>
    </row>
    <row r="55" spans="1:59" ht="12.75" customHeight="1" x14ac:dyDescent="0.2">
      <c r="A55" s="364"/>
      <c r="B55" s="609"/>
      <c r="C55" s="458"/>
      <c r="D55" s="458"/>
      <c r="E55" s="458"/>
      <c r="F55" s="473"/>
      <c r="G55" s="458"/>
      <c r="H55" s="474"/>
      <c r="I55" s="475"/>
      <c r="J55" s="476"/>
      <c r="K55" s="476"/>
      <c r="L55" s="477"/>
      <c r="M55" s="477"/>
      <c r="N55" s="478"/>
      <c r="O55" s="479"/>
      <c r="P55" s="561"/>
      <c r="Q55" s="467"/>
      <c r="R55" s="467"/>
      <c r="S55" s="849" t="s">
        <v>216</v>
      </c>
      <c r="T55" s="849"/>
      <c r="U55" s="562" t="e">
        <f>MATCH($U$54,$X$9:$X$39,0)</f>
        <v>#REF!</v>
      </c>
      <c r="V55" s="563" t="e">
        <f>SUM($U$55,50)</f>
        <v>#REF!</v>
      </c>
      <c r="W55" s="523" t="s">
        <v>221</v>
      </c>
      <c r="X55" s="553"/>
      <c r="Y55" s="554"/>
      <c r="Z55" s="554"/>
      <c r="AA55" s="554"/>
      <c r="AB55" s="554"/>
      <c r="AC55" s="555"/>
      <c r="AD55" s="578"/>
      <c r="AE55" s="379"/>
      <c r="AF55" s="797"/>
      <c r="AG55" s="797"/>
      <c r="AH55" s="797"/>
      <c r="AI55" s="797"/>
      <c r="AJ55" s="797"/>
      <c r="AK55" s="797"/>
      <c r="AL55" s="797"/>
      <c r="AM55" s="797"/>
      <c r="AN55" s="797"/>
      <c r="AO55" s="797"/>
      <c r="AP55" s="797"/>
      <c r="AQ55" s="797"/>
      <c r="AR55" s="797"/>
      <c r="AS55" s="797"/>
      <c r="AT55" s="797"/>
      <c r="AU55" s="797"/>
      <c r="AV55" s="797"/>
      <c r="AW55" s="797"/>
      <c r="AX55" s="797"/>
      <c r="AY55" s="797"/>
      <c r="AZ55" s="797"/>
      <c r="BA55" s="797"/>
      <c r="BB55" s="797"/>
      <c r="BC55" s="797"/>
      <c r="BD55" s="797"/>
      <c r="BE55" s="797"/>
      <c r="BF55" s="797"/>
      <c r="BG55" s="797"/>
    </row>
    <row r="56" spans="1:59" ht="12.75" customHeight="1" thickBot="1" x14ac:dyDescent="0.25">
      <c r="A56" s="364"/>
      <c r="B56" s="610"/>
      <c r="C56" s="458"/>
      <c r="D56" s="458"/>
      <c r="E56" s="458"/>
      <c r="F56" s="458"/>
      <c r="G56" s="480"/>
      <c r="H56" s="454"/>
      <c r="I56" s="453"/>
      <c r="J56" s="453"/>
      <c r="K56" s="453"/>
      <c r="L56" s="453"/>
      <c r="M56" s="453"/>
      <c r="N56" s="453"/>
      <c r="O56" s="453"/>
      <c r="P56" s="564"/>
      <c r="Q56" s="565"/>
      <c r="R56" s="476"/>
      <c r="S56" s="566"/>
      <c r="T56" s="567"/>
      <c r="U56" s="540"/>
      <c r="V56" s="552"/>
      <c r="W56" s="441"/>
      <c r="X56" s="553"/>
      <c r="Y56" s="554"/>
      <c r="Z56" s="554"/>
      <c r="AA56" s="554"/>
      <c r="AB56" s="554"/>
      <c r="AC56" s="555"/>
      <c r="AD56" s="578"/>
      <c r="AE56" s="379"/>
      <c r="AF56" s="797"/>
      <c r="AG56" s="797"/>
      <c r="AH56" s="797"/>
      <c r="AI56" s="797"/>
      <c r="AJ56" s="797"/>
      <c r="AK56" s="797"/>
      <c r="AL56" s="797"/>
      <c r="AM56" s="797"/>
      <c r="AN56" s="797"/>
      <c r="AO56" s="797"/>
      <c r="AP56" s="797"/>
      <c r="AQ56" s="797"/>
      <c r="AR56" s="797"/>
      <c r="AS56" s="797"/>
      <c r="AT56" s="797"/>
      <c r="AU56" s="797"/>
      <c r="AV56" s="797"/>
      <c r="AW56" s="797"/>
      <c r="AX56" s="797"/>
      <c r="AY56" s="797"/>
      <c r="AZ56" s="797"/>
      <c r="BA56" s="797"/>
      <c r="BB56" s="797"/>
      <c r="BC56" s="797"/>
      <c r="BD56" s="797"/>
      <c r="BE56" s="797"/>
      <c r="BF56" s="797"/>
      <c r="BG56" s="797"/>
    </row>
    <row r="57" spans="1:59" ht="12.75" customHeight="1" thickTop="1" thickBot="1" x14ac:dyDescent="0.25">
      <c r="A57" s="364"/>
      <c r="B57" s="609"/>
      <c r="C57" s="441"/>
      <c r="D57" s="441"/>
      <c r="E57" s="441"/>
      <c r="F57" s="450"/>
      <c r="G57" s="481"/>
      <c r="H57" s="482"/>
      <c r="I57" s="483"/>
      <c r="J57" s="484"/>
      <c r="K57" s="484"/>
      <c r="L57" s="484"/>
      <c r="M57" s="484"/>
      <c r="N57" s="485"/>
      <c r="O57" s="568"/>
      <c r="P57" s="581" t="s">
        <v>234</v>
      </c>
      <c r="Q57" s="835" t="s">
        <v>241</v>
      </c>
      <c r="R57" s="835"/>
      <c r="S57" s="835"/>
      <c r="T57" s="835"/>
      <c r="U57" s="611">
        <f>MAX($Z$9:$AC$39)</f>
        <v>27.78</v>
      </c>
      <c r="V57" s="569"/>
      <c r="W57" s="486"/>
      <c r="X57" s="553"/>
      <c r="Y57" s="554"/>
      <c r="Z57" s="554"/>
      <c r="AA57" s="554"/>
      <c r="AB57" s="554"/>
      <c r="AC57" s="555"/>
      <c r="AD57" s="578"/>
      <c r="AE57" s="379"/>
      <c r="AF57" s="797"/>
      <c r="AG57" s="797"/>
      <c r="AH57" s="797"/>
      <c r="AI57" s="797"/>
      <c r="AJ57" s="797"/>
      <c r="AK57" s="797"/>
      <c r="AL57" s="797"/>
      <c r="AM57" s="797"/>
      <c r="AN57" s="797"/>
      <c r="AO57" s="797"/>
      <c r="AP57" s="797"/>
      <c r="AQ57" s="797"/>
      <c r="AR57" s="797"/>
      <c r="AS57" s="797"/>
      <c r="AT57" s="797"/>
      <c r="AU57" s="797"/>
      <c r="AV57" s="797"/>
      <c r="AW57" s="797"/>
      <c r="AX57" s="797"/>
      <c r="AY57" s="797"/>
      <c r="AZ57" s="797"/>
      <c r="BA57" s="797"/>
      <c r="BB57" s="797"/>
      <c r="BC57" s="797"/>
      <c r="BD57" s="797"/>
      <c r="BE57" s="797"/>
      <c r="BF57" s="797"/>
      <c r="BG57" s="797"/>
    </row>
    <row r="58" spans="1:59" ht="12.75" customHeight="1" thickTop="1" thickBot="1" x14ac:dyDescent="0.25">
      <c r="A58" s="364"/>
      <c r="B58" s="608"/>
      <c r="C58" s="441"/>
      <c r="D58" s="441"/>
      <c r="E58" s="487"/>
      <c r="F58" s="450"/>
      <c r="G58" s="458"/>
      <c r="H58" s="458"/>
      <c r="I58" s="458"/>
      <c r="J58" s="446"/>
      <c r="K58" s="446"/>
      <c r="L58" s="455"/>
      <c r="M58" s="455"/>
      <c r="N58" s="459"/>
      <c r="O58" s="488"/>
      <c r="P58" s="570"/>
      <c r="Q58" s="489"/>
      <c r="R58" s="490"/>
      <c r="S58" s="629"/>
      <c r="T58" s="584" t="s">
        <v>216</v>
      </c>
      <c r="U58" s="584">
        <f>MATCH($U$57,$AD$9:$AD$39,0)</f>
        <v>9</v>
      </c>
      <c r="V58" s="584">
        <f>SUM($U$58,50)</f>
        <v>59</v>
      </c>
      <c r="W58" s="571" t="s">
        <v>221</v>
      </c>
      <c r="X58" s="440" t="s">
        <v>235</v>
      </c>
      <c r="Y58" s="440"/>
      <c r="Z58" s="440"/>
      <c r="AA58" s="440"/>
      <c r="AB58" s="440"/>
      <c r="AC58" s="440"/>
      <c r="AD58" s="612"/>
      <c r="AE58" s="379"/>
      <c r="AF58" s="797"/>
      <c r="AG58" s="797"/>
      <c r="AH58" s="797"/>
      <c r="AI58" s="797"/>
      <c r="AJ58" s="797"/>
      <c r="AK58" s="797"/>
      <c r="AL58" s="797"/>
      <c r="AM58" s="797"/>
      <c r="AN58" s="797"/>
      <c r="AO58" s="797"/>
      <c r="AP58" s="797"/>
      <c r="AQ58" s="797"/>
      <c r="AR58" s="797"/>
      <c r="AS58" s="797"/>
      <c r="AT58" s="797"/>
      <c r="AU58" s="797"/>
      <c r="AV58" s="797"/>
      <c r="AW58" s="797"/>
      <c r="AX58" s="797"/>
      <c r="AY58" s="797"/>
      <c r="AZ58" s="797"/>
      <c r="BA58" s="797"/>
      <c r="BB58" s="797"/>
      <c r="BC58" s="797"/>
      <c r="BD58" s="797"/>
      <c r="BE58" s="797"/>
      <c r="BF58" s="797"/>
      <c r="BG58" s="797"/>
    </row>
    <row r="59" spans="1:59" ht="12.75" customHeight="1" thickTop="1" thickBot="1" x14ac:dyDescent="0.25">
      <c r="A59" s="364"/>
      <c r="B59" s="613"/>
      <c r="C59" s="614"/>
      <c r="D59" s="614"/>
      <c r="E59" s="614"/>
      <c r="F59" s="615"/>
      <c r="G59" s="615"/>
      <c r="H59" s="615"/>
      <c r="I59" s="616"/>
      <c r="J59" s="617"/>
      <c r="K59" s="615"/>
      <c r="L59" s="615"/>
      <c r="M59" s="615"/>
      <c r="N59" s="615"/>
      <c r="O59" s="618"/>
      <c r="P59" s="618"/>
      <c r="Q59" s="619"/>
      <c r="R59" s="620"/>
      <c r="S59" s="621"/>
      <c r="T59" s="621"/>
      <c r="U59" s="621"/>
      <c r="V59" s="621"/>
      <c r="W59" s="622"/>
      <c r="X59" s="623"/>
      <c r="Y59" s="622"/>
      <c r="Z59" s="624"/>
      <c r="AA59" s="625"/>
      <c r="AB59" s="626"/>
      <c r="AC59" s="627"/>
      <c r="AD59" s="628"/>
      <c r="AE59" s="379"/>
      <c r="AF59" s="797"/>
      <c r="AG59" s="797"/>
      <c r="AH59" s="797"/>
      <c r="AI59" s="797"/>
      <c r="AJ59" s="797"/>
      <c r="AK59" s="797"/>
      <c r="AL59" s="797"/>
      <c r="AM59" s="797"/>
      <c r="AN59" s="797"/>
      <c r="AO59" s="797"/>
      <c r="AP59" s="797"/>
      <c r="AQ59" s="797"/>
      <c r="AR59" s="797"/>
      <c r="AS59" s="797"/>
      <c r="AT59" s="797"/>
      <c r="AU59" s="797"/>
      <c r="AV59" s="797"/>
      <c r="AW59" s="797"/>
      <c r="AX59" s="797"/>
      <c r="AY59" s="797"/>
      <c r="AZ59" s="797"/>
      <c r="BA59" s="797"/>
      <c r="BB59" s="797"/>
      <c r="BC59" s="797"/>
      <c r="BD59" s="797"/>
      <c r="BE59" s="797"/>
      <c r="BF59" s="797"/>
      <c r="BG59" s="797"/>
    </row>
    <row r="60" spans="1:59" ht="12.75" x14ac:dyDescent="0.2">
      <c r="A60" s="364"/>
      <c r="AB60" s="491"/>
      <c r="AF60" s="797"/>
      <c r="AG60" s="797"/>
      <c r="AH60" s="797"/>
      <c r="AI60" s="797"/>
      <c r="AJ60" s="797"/>
      <c r="AK60" s="797"/>
      <c r="AL60" s="797"/>
      <c r="AM60" s="797"/>
      <c r="AN60" s="797"/>
      <c r="AO60" s="797"/>
      <c r="AP60" s="797"/>
      <c r="AQ60" s="797"/>
      <c r="AR60" s="797"/>
      <c r="AS60" s="797"/>
      <c r="AT60" s="797"/>
      <c r="AU60" s="797"/>
      <c r="AV60" s="797"/>
      <c r="AW60" s="797"/>
      <c r="AX60" s="797"/>
      <c r="AY60" s="797"/>
      <c r="AZ60" s="797"/>
      <c r="BA60" s="797"/>
      <c r="BB60" s="797"/>
      <c r="BC60" s="797"/>
      <c r="BD60" s="797"/>
      <c r="BE60" s="797"/>
      <c r="BF60" s="797"/>
      <c r="BG60" s="797"/>
    </row>
    <row r="61" spans="1:59" ht="12.75" hidden="1" customHeight="1" x14ac:dyDescent="0.2">
      <c r="BA61" s="497"/>
    </row>
    <row r="62" spans="1:59" ht="12.75" hidden="1" x14ac:dyDescent="0.2">
      <c r="BA62" s="497"/>
    </row>
    <row r="63" spans="1:59" ht="12.75" hidden="1" x14ac:dyDescent="0.2"/>
    <row r="64" spans="1:59"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2.75" hidden="1" x14ac:dyDescent="0.2"/>
    <row r="123" ht="12.75" hidden="1" x14ac:dyDescent="0.2"/>
    <row r="124" ht="12.75" hidden="1" x14ac:dyDescent="0.2"/>
    <row r="125" ht="12.75" hidden="1" x14ac:dyDescent="0.2"/>
    <row r="126" ht="12.75" hidden="1" x14ac:dyDescent="0.2"/>
    <row r="127" ht="12.75" hidden="1" x14ac:dyDescent="0.2"/>
    <row r="128" ht="12.75" hidden="1" x14ac:dyDescent="0.2"/>
    <row r="129" ht="12.75" hidden="1" x14ac:dyDescent="0.2"/>
    <row r="130" ht="12.75" hidden="1" x14ac:dyDescent="0.2"/>
    <row r="131" ht="12.75" hidden="1" x14ac:dyDescent="0.2"/>
    <row r="132" ht="12.75" hidden="1" x14ac:dyDescent="0.2"/>
    <row r="133" ht="12.75" hidden="1" x14ac:dyDescent="0.2"/>
    <row r="134" ht="12.75" hidden="1" x14ac:dyDescent="0.2"/>
    <row r="135" ht="12.75" hidden="1" x14ac:dyDescent="0.2"/>
    <row r="136" ht="12.75" hidden="1" x14ac:dyDescent="0.2"/>
    <row r="137" ht="12.75" hidden="1" x14ac:dyDescent="0.2"/>
    <row r="138" ht="12.75" hidden="1" x14ac:dyDescent="0.2"/>
    <row r="139" ht="12.75" hidden="1" x14ac:dyDescent="0.2"/>
    <row r="140" ht="12.75" hidden="1" x14ac:dyDescent="0.2"/>
    <row r="141" ht="12.75" hidden="1" x14ac:dyDescent="0.2"/>
    <row r="142" ht="12.75" hidden="1" x14ac:dyDescent="0.2"/>
    <row r="143" ht="12.75" hidden="1" x14ac:dyDescent="0.2"/>
    <row r="144" ht="12.75" hidden="1" x14ac:dyDescent="0.2"/>
    <row r="145" ht="12.75" hidden="1" x14ac:dyDescent="0.2"/>
    <row r="146" ht="12.75" hidden="1" x14ac:dyDescent="0.2"/>
    <row r="147" ht="12.75" hidden="1" x14ac:dyDescent="0.2"/>
    <row r="148" ht="12.75" hidden="1" x14ac:dyDescent="0.2"/>
    <row r="149" ht="12.75" hidden="1" x14ac:dyDescent="0.2"/>
    <row r="150" ht="12.75" hidden="1" x14ac:dyDescent="0.2"/>
    <row r="151" ht="12.75" hidden="1" x14ac:dyDescent="0.2"/>
    <row r="152" ht="12.75" hidden="1" x14ac:dyDescent="0.2"/>
    <row r="153" ht="12.75" hidden="1" x14ac:dyDescent="0.2"/>
    <row r="154" ht="12.75" hidden="1" x14ac:dyDescent="0.2"/>
    <row r="155" ht="12.75" hidden="1" x14ac:dyDescent="0.2"/>
    <row r="156" ht="12.75" hidden="1" x14ac:dyDescent="0.2"/>
    <row r="157" ht="12.75" hidden="1" x14ac:dyDescent="0.2"/>
    <row r="158" ht="12.75" hidden="1" x14ac:dyDescent="0.2"/>
    <row r="159" ht="12.75" hidden="1" x14ac:dyDescent="0.2"/>
    <row r="160" ht="12.75" hidden="1" x14ac:dyDescent="0.2"/>
    <row r="161" ht="12.75" hidden="1"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row r="218" ht="12.75" hidden="1" x14ac:dyDescent="0.2"/>
    <row r="219" ht="12.75" hidden="1" x14ac:dyDescent="0.2"/>
    <row r="220" ht="12.75" hidden="1" x14ac:dyDescent="0.2"/>
    <row r="221" ht="12.75" hidden="1" x14ac:dyDescent="0.2"/>
    <row r="222" ht="12.75" hidden="1" x14ac:dyDescent="0.2"/>
    <row r="223" ht="12.75" hidden="1" x14ac:dyDescent="0.2"/>
    <row r="224" ht="12.75" hidden="1" x14ac:dyDescent="0.2"/>
    <row r="225" ht="12.75" hidden="1" x14ac:dyDescent="0.2"/>
    <row r="226" ht="12.75" hidden="1" x14ac:dyDescent="0.2"/>
    <row r="227" ht="12.75" hidden="1" x14ac:dyDescent="0.2"/>
    <row r="228" ht="12.75" hidden="1" x14ac:dyDescent="0.2"/>
    <row r="229" ht="12.75" hidden="1" x14ac:dyDescent="0.2"/>
    <row r="230" ht="12.75" hidden="1" x14ac:dyDescent="0.2"/>
    <row r="231" ht="12.75" hidden="1" x14ac:dyDescent="0.2"/>
    <row r="232" ht="12.75" hidden="1" x14ac:dyDescent="0.2"/>
    <row r="233" ht="12.75" hidden="1" x14ac:dyDescent="0.2"/>
    <row r="234" ht="12.75" hidden="1" x14ac:dyDescent="0.2"/>
    <row r="235" ht="12.75" hidden="1" x14ac:dyDescent="0.2"/>
    <row r="236" ht="12.75" hidden="1" x14ac:dyDescent="0.2"/>
    <row r="237" ht="12.75" hidden="1" x14ac:dyDescent="0.2"/>
    <row r="238" ht="12.75" hidden="1" x14ac:dyDescent="0.2"/>
    <row r="239" ht="12.75" hidden="1" x14ac:dyDescent="0.2"/>
    <row r="240" ht="12.75" hidden="1" x14ac:dyDescent="0.2"/>
    <row r="241" ht="12.75" hidden="1" x14ac:dyDescent="0.2"/>
    <row r="242" ht="12.75" hidden="1" x14ac:dyDescent="0.2"/>
    <row r="243" ht="12.75" hidden="1" x14ac:dyDescent="0.2"/>
    <row r="244" ht="12.75" hidden="1" x14ac:dyDescent="0.2"/>
    <row r="245" ht="12.75" hidden="1" x14ac:dyDescent="0.2"/>
    <row r="246" ht="12.75" hidden="1" x14ac:dyDescent="0.2"/>
    <row r="247" ht="12.75" hidden="1" x14ac:dyDescent="0.2"/>
    <row r="248" ht="12.75" hidden="1" x14ac:dyDescent="0.2"/>
    <row r="249" ht="12.75" hidden="1" x14ac:dyDescent="0.2"/>
    <row r="250" ht="12.75" hidden="1" x14ac:dyDescent="0.2"/>
    <row r="251" ht="12.75" hidden="1" x14ac:dyDescent="0.2"/>
    <row r="252" ht="12.75" hidden="1" x14ac:dyDescent="0.2"/>
    <row r="253" ht="12.75" hidden="1" x14ac:dyDescent="0.2"/>
    <row r="254" ht="12.75" hidden="1" x14ac:dyDescent="0.2"/>
    <row r="255" ht="12.75" hidden="1" x14ac:dyDescent="0.2"/>
    <row r="256" ht="12.75" hidden="1" x14ac:dyDescent="0.2"/>
    <row r="257" ht="12.75" hidden="1" x14ac:dyDescent="0.2"/>
    <row r="258" ht="12.75" hidden="1" x14ac:dyDescent="0.2"/>
    <row r="259" ht="12.75" hidden="1" x14ac:dyDescent="0.2"/>
    <row r="260" ht="12.75" hidden="1" x14ac:dyDescent="0.2"/>
    <row r="261" ht="12.75" hidden="1" x14ac:dyDescent="0.2"/>
    <row r="262" ht="12.75" hidden="1" x14ac:dyDescent="0.2"/>
    <row r="263" ht="12.75" hidden="1" x14ac:dyDescent="0.2"/>
    <row r="264" ht="12.75" hidden="1" x14ac:dyDescent="0.2"/>
    <row r="265" ht="12.75" hidden="1" x14ac:dyDescent="0.2"/>
    <row r="266" ht="12.75" hidden="1" x14ac:dyDescent="0.2"/>
    <row r="267" ht="12.75" hidden="1" x14ac:dyDescent="0.2"/>
    <row r="268" ht="12.75" hidden="1" x14ac:dyDescent="0.2"/>
    <row r="269" ht="12.75" hidden="1" x14ac:dyDescent="0.2"/>
    <row r="270" ht="12.75" hidden="1" x14ac:dyDescent="0.2"/>
    <row r="271" ht="12.75" hidden="1" x14ac:dyDescent="0.2"/>
    <row r="272" ht="12.75" hidden="1" x14ac:dyDescent="0.2"/>
    <row r="273" ht="12.75" hidden="1" x14ac:dyDescent="0.2"/>
    <row r="274" ht="12.75" hidden="1" x14ac:dyDescent="0.2"/>
    <row r="275" ht="12.75" hidden="1" x14ac:dyDescent="0.2"/>
    <row r="276" ht="12.75" hidden="1" x14ac:dyDescent="0.2"/>
    <row r="277" ht="12.75" hidden="1" x14ac:dyDescent="0.2"/>
    <row r="278" ht="12.75" hidden="1" x14ac:dyDescent="0.2"/>
    <row r="279" ht="12.75" hidden="1" x14ac:dyDescent="0.2"/>
    <row r="280" ht="12.75" hidden="1" x14ac:dyDescent="0.2"/>
    <row r="281" ht="12.75" hidden="1" x14ac:dyDescent="0.2"/>
    <row r="282" ht="12.75" hidden="1" x14ac:dyDescent="0.2"/>
    <row r="283" ht="12.75" hidden="1" x14ac:dyDescent="0.2"/>
    <row r="284" ht="12.75" hidden="1" x14ac:dyDescent="0.2"/>
    <row r="285" ht="12.75" hidden="1" x14ac:dyDescent="0.2"/>
    <row r="286" ht="12.75" hidden="1" x14ac:dyDescent="0.2"/>
    <row r="287" ht="12.75" hidden="1" x14ac:dyDescent="0.2"/>
    <row r="288" ht="12.75" hidden="1" x14ac:dyDescent="0.2"/>
    <row r="289" ht="12.75" hidden="1" x14ac:dyDescent="0.2"/>
    <row r="290" ht="12.75" hidden="1" x14ac:dyDescent="0.2"/>
    <row r="291" ht="12.75" hidden="1" x14ac:dyDescent="0.2"/>
    <row r="292" ht="12.75" hidden="1" x14ac:dyDescent="0.2"/>
    <row r="293" ht="12.75" hidden="1" x14ac:dyDescent="0.2"/>
    <row r="294" ht="12.75" hidden="1" x14ac:dyDescent="0.2"/>
    <row r="295" ht="12.75" hidden="1" x14ac:dyDescent="0.2"/>
    <row r="296" ht="12.75" hidden="1" x14ac:dyDescent="0.2"/>
    <row r="297" ht="12.75" hidden="1" x14ac:dyDescent="0.2"/>
    <row r="298" ht="12.75" hidden="1" x14ac:dyDescent="0.2"/>
    <row r="299" ht="12.75" hidden="1" x14ac:dyDescent="0.2"/>
    <row r="300" ht="12.75" hidden="1" x14ac:dyDescent="0.2"/>
    <row r="301" ht="12.75" hidden="1" x14ac:dyDescent="0.2"/>
    <row r="302" ht="12.75" hidden="1" x14ac:dyDescent="0.2"/>
    <row r="303" ht="12.75" hidden="1" x14ac:dyDescent="0.2"/>
    <row r="304" ht="12.75" hidden="1" x14ac:dyDescent="0.2"/>
    <row r="305" ht="12.75" hidden="1" x14ac:dyDescent="0.2"/>
    <row r="306" ht="12.75" hidden="1" x14ac:dyDescent="0.2"/>
    <row r="307" ht="12.75" hidden="1" x14ac:dyDescent="0.2"/>
    <row r="308" ht="12.75" hidden="1" x14ac:dyDescent="0.2"/>
    <row r="309" ht="12.75" hidden="1" x14ac:dyDescent="0.2"/>
    <row r="310" ht="12.75" hidden="1" x14ac:dyDescent="0.2"/>
    <row r="311" ht="12.75" hidden="1" x14ac:dyDescent="0.2"/>
    <row r="312" ht="12.75" hidden="1" x14ac:dyDescent="0.2"/>
    <row r="313" ht="12.75" hidden="1" x14ac:dyDescent="0.2"/>
    <row r="314" ht="12.75" hidden="1" x14ac:dyDescent="0.2"/>
    <row r="315" ht="12.75" hidden="1" x14ac:dyDescent="0.2"/>
    <row r="316" ht="12.75" hidden="1" x14ac:dyDescent="0.2"/>
    <row r="317" ht="12.75" hidden="1" x14ac:dyDescent="0.2"/>
    <row r="318" ht="12.75" hidden="1" x14ac:dyDescent="0.2"/>
    <row r="319" ht="12.75" hidden="1" x14ac:dyDescent="0.2"/>
    <row r="320" ht="12.75" hidden="1" x14ac:dyDescent="0.2"/>
    <row r="321" ht="12.75" hidden="1" x14ac:dyDescent="0.2"/>
    <row r="322" ht="12.75" hidden="1" x14ac:dyDescent="0.2"/>
    <row r="323" ht="12.75" hidden="1" x14ac:dyDescent="0.2"/>
    <row r="324" ht="12.75" hidden="1" x14ac:dyDescent="0.2"/>
    <row r="325" ht="12.75" hidden="1" x14ac:dyDescent="0.2"/>
    <row r="326" ht="12.75" hidden="1" x14ac:dyDescent="0.2"/>
    <row r="327" ht="12.75" hidden="1" x14ac:dyDescent="0.2"/>
    <row r="328" ht="12.75" hidden="1" x14ac:dyDescent="0.2"/>
    <row r="329" ht="12.75" hidden="1" x14ac:dyDescent="0.2"/>
    <row r="330" ht="12.75" hidden="1" x14ac:dyDescent="0.2"/>
    <row r="331" ht="12.75" hidden="1" x14ac:dyDescent="0.2"/>
    <row r="332" ht="12.75" hidden="1" x14ac:dyDescent="0.2"/>
    <row r="333" ht="12.75" hidden="1" x14ac:dyDescent="0.2"/>
    <row r="334" ht="12.75" hidden="1" x14ac:dyDescent="0.2"/>
    <row r="335" ht="12.75" hidden="1" x14ac:dyDescent="0.2"/>
    <row r="336" ht="12.75" hidden="1" x14ac:dyDescent="0.2"/>
    <row r="337" ht="12.75" hidden="1" x14ac:dyDescent="0.2"/>
    <row r="338" ht="12.75" hidden="1" x14ac:dyDescent="0.2"/>
    <row r="339" ht="12.75" hidden="1" x14ac:dyDescent="0.2"/>
    <row r="340" ht="12.75" hidden="1" x14ac:dyDescent="0.2"/>
    <row r="341" ht="12.75" hidden="1" x14ac:dyDescent="0.2"/>
    <row r="342" ht="12.75" hidden="1" x14ac:dyDescent="0.2"/>
    <row r="343" ht="12.75" hidden="1" x14ac:dyDescent="0.2"/>
    <row r="344" ht="12.75" hidden="1" x14ac:dyDescent="0.2"/>
    <row r="345" ht="12.75" hidden="1" x14ac:dyDescent="0.2"/>
    <row r="346" ht="12.75" hidden="1" x14ac:dyDescent="0.2"/>
    <row r="347" ht="12.75" hidden="1" x14ac:dyDescent="0.2"/>
    <row r="348" ht="12.75" hidden="1" x14ac:dyDescent="0.2"/>
    <row r="349" ht="12.75" hidden="1" x14ac:dyDescent="0.2"/>
    <row r="350" ht="12.75" hidden="1" x14ac:dyDescent="0.2"/>
    <row r="351" ht="12.75" hidden="1" x14ac:dyDescent="0.2"/>
    <row r="352" ht="12.75" hidden="1" x14ac:dyDescent="0.2"/>
    <row r="353" ht="12.75" hidden="1" x14ac:dyDescent="0.2"/>
    <row r="354" ht="12.75" hidden="1" x14ac:dyDescent="0.2"/>
    <row r="355" ht="12.75" hidden="1" x14ac:dyDescent="0.2"/>
    <row r="356" ht="12.75" hidden="1" x14ac:dyDescent="0.2"/>
    <row r="357" ht="12.75" hidden="1" x14ac:dyDescent="0.2"/>
    <row r="358" ht="12.75" hidden="1" x14ac:dyDescent="0.2"/>
    <row r="359" ht="12.75" hidden="1" x14ac:dyDescent="0.2"/>
    <row r="360" ht="12.75" hidden="1" x14ac:dyDescent="0.2"/>
    <row r="361" ht="12.75" hidden="1" x14ac:dyDescent="0.2"/>
    <row r="362" ht="12.75" hidden="1" x14ac:dyDescent="0.2"/>
    <row r="363" ht="12.75" hidden="1" x14ac:dyDescent="0.2"/>
    <row r="364" ht="12.75" hidden="1" x14ac:dyDescent="0.2"/>
    <row r="365" ht="12.75" hidden="1" x14ac:dyDescent="0.2"/>
    <row r="366" ht="12.75" hidden="1" x14ac:dyDescent="0.2"/>
    <row r="367" ht="12.75" hidden="1" x14ac:dyDescent="0.2"/>
    <row r="368" ht="12.75" hidden="1" x14ac:dyDescent="0.2"/>
    <row r="369" ht="12.75" hidden="1" x14ac:dyDescent="0.2"/>
    <row r="370" ht="12.75" hidden="1" x14ac:dyDescent="0.2"/>
    <row r="371" ht="12.75" hidden="1" x14ac:dyDescent="0.2"/>
    <row r="372" ht="12.75" hidden="1" x14ac:dyDescent="0.2"/>
    <row r="373" ht="12.75" hidden="1" x14ac:dyDescent="0.2"/>
    <row r="374" ht="12.75" hidden="1" x14ac:dyDescent="0.2"/>
    <row r="375" ht="12.75" hidden="1" x14ac:dyDescent="0.2"/>
    <row r="376" ht="12.75" hidden="1" x14ac:dyDescent="0.2"/>
    <row r="377" ht="12.75" hidden="1" x14ac:dyDescent="0.2"/>
    <row r="378" ht="12.75" hidden="1" x14ac:dyDescent="0.2"/>
    <row r="379" ht="12.75" hidden="1" x14ac:dyDescent="0.2"/>
    <row r="380" ht="12.75" hidden="1" x14ac:dyDescent="0.2"/>
    <row r="381" ht="12.75" hidden="1" x14ac:dyDescent="0.2"/>
    <row r="382" ht="12.75" hidden="1" x14ac:dyDescent="0.2"/>
    <row r="383" ht="12.75" hidden="1" x14ac:dyDescent="0.2"/>
    <row r="384" ht="12.75" hidden="1" x14ac:dyDescent="0.2"/>
    <row r="385" ht="12.75" hidden="1" x14ac:dyDescent="0.2"/>
    <row r="386" ht="12.75" hidden="1" x14ac:dyDescent="0.2"/>
    <row r="387" ht="12.75" hidden="1" x14ac:dyDescent="0.2"/>
    <row r="388" ht="12.75" hidden="1" x14ac:dyDescent="0.2"/>
    <row r="389" ht="12.75" hidden="1" x14ac:dyDescent="0.2"/>
    <row r="390" ht="12.75" hidden="1" x14ac:dyDescent="0.2"/>
    <row r="391" ht="12.75" hidden="1" x14ac:dyDescent="0.2"/>
    <row r="392" ht="12.75" hidden="1" x14ac:dyDescent="0.2"/>
    <row r="393" ht="12.75" hidden="1" x14ac:dyDescent="0.2"/>
    <row r="394" ht="12.75" hidden="1" x14ac:dyDescent="0.2"/>
    <row r="395" ht="12.75" hidden="1" x14ac:dyDescent="0.2"/>
    <row r="396" ht="12.75" hidden="1" x14ac:dyDescent="0.2"/>
    <row r="397" ht="12.75" hidden="1" x14ac:dyDescent="0.2"/>
    <row r="398" ht="12.75" hidden="1" x14ac:dyDescent="0.2"/>
    <row r="399" ht="12.75" hidden="1" x14ac:dyDescent="0.2"/>
    <row r="400" ht="12.75" hidden="1" x14ac:dyDescent="0.2"/>
    <row r="401" ht="12.75" hidden="1" x14ac:dyDescent="0.2"/>
    <row r="402" ht="12.75" hidden="1" x14ac:dyDescent="0.2"/>
    <row r="403" ht="12.75" hidden="1" x14ac:dyDescent="0.2"/>
    <row r="404" ht="12.75" hidden="1" x14ac:dyDescent="0.2"/>
    <row r="405" ht="12.75" hidden="1" x14ac:dyDescent="0.2"/>
    <row r="406" ht="12.75" hidden="1" x14ac:dyDescent="0.2"/>
    <row r="407" ht="12.75" hidden="1" x14ac:dyDescent="0.2"/>
    <row r="408" ht="12.75" hidden="1" x14ac:dyDescent="0.2"/>
    <row r="409" ht="12.75" hidden="1" x14ac:dyDescent="0.2"/>
    <row r="410" ht="12.75" hidden="1" x14ac:dyDescent="0.2"/>
    <row r="411" ht="12.75" hidden="1" x14ac:dyDescent="0.2"/>
    <row r="412" ht="12.75" hidden="1" x14ac:dyDescent="0.2"/>
    <row r="413" ht="12.75" hidden="1" x14ac:dyDescent="0.2"/>
    <row r="414" ht="12.75" hidden="1" x14ac:dyDescent="0.2"/>
    <row r="415" ht="12.75" hidden="1" x14ac:dyDescent="0.2"/>
    <row r="416" ht="12.75" hidden="1" x14ac:dyDescent="0.2"/>
    <row r="417" ht="12.75" hidden="1" x14ac:dyDescent="0.2"/>
    <row r="418" ht="12.75" hidden="1" x14ac:dyDescent="0.2"/>
    <row r="419" ht="12.75" hidden="1" x14ac:dyDescent="0.2"/>
    <row r="420" ht="12.75" hidden="1" x14ac:dyDescent="0.2"/>
    <row r="421" ht="12.75" hidden="1" x14ac:dyDescent="0.2"/>
    <row r="422" ht="12.75" hidden="1" x14ac:dyDescent="0.2"/>
    <row r="423" ht="12.75" hidden="1" x14ac:dyDescent="0.2"/>
    <row r="424" ht="12.75" hidden="1" x14ac:dyDescent="0.2"/>
    <row r="425" ht="12.75" hidden="1" x14ac:dyDescent="0.2"/>
    <row r="426" ht="12.75" hidden="1" x14ac:dyDescent="0.2"/>
    <row r="427" ht="12.75" hidden="1" x14ac:dyDescent="0.2"/>
    <row r="428" ht="12.75" hidden="1" x14ac:dyDescent="0.2"/>
    <row r="429" ht="12.75" hidden="1" x14ac:dyDescent="0.2"/>
    <row r="430" ht="12.75" hidden="1" x14ac:dyDescent="0.2"/>
    <row r="431" ht="12.75" hidden="1" x14ac:dyDescent="0.2"/>
    <row r="432" ht="12.75" hidden="1" x14ac:dyDescent="0.2"/>
    <row r="433" ht="12.75" hidden="1" x14ac:dyDescent="0.2"/>
    <row r="434" ht="12.75" hidden="1" x14ac:dyDescent="0.2"/>
    <row r="435" ht="12.75" hidden="1" x14ac:dyDescent="0.2"/>
    <row r="436" ht="12.75" hidden="1" x14ac:dyDescent="0.2"/>
    <row r="437" ht="12.75" hidden="1" x14ac:dyDescent="0.2"/>
    <row r="438" ht="12.75" hidden="1" x14ac:dyDescent="0.2"/>
    <row r="439" ht="12.75" hidden="1" x14ac:dyDescent="0.2"/>
    <row r="440" ht="12.75" hidden="1" x14ac:dyDescent="0.2"/>
    <row r="441" ht="12.75" hidden="1" x14ac:dyDescent="0.2"/>
    <row r="442" ht="12.75" hidden="1" x14ac:dyDescent="0.2"/>
    <row r="443" ht="12.75" hidden="1" x14ac:dyDescent="0.2"/>
    <row r="444" ht="12.75" hidden="1" x14ac:dyDescent="0.2"/>
    <row r="445" ht="12.75" hidden="1" x14ac:dyDescent="0.2"/>
    <row r="446" ht="12.75" hidden="1" x14ac:dyDescent="0.2"/>
    <row r="447" ht="12.75" hidden="1" x14ac:dyDescent="0.2"/>
    <row r="448" ht="12.75" hidden="1" x14ac:dyDescent="0.2"/>
    <row r="449" ht="12.75" hidden="1" x14ac:dyDescent="0.2"/>
    <row r="450" ht="12.75" hidden="1" x14ac:dyDescent="0.2"/>
    <row r="451" ht="12.75" hidden="1" x14ac:dyDescent="0.2"/>
    <row r="452" ht="12.75" hidden="1" x14ac:dyDescent="0.2"/>
    <row r="453" ht="12.75" hidden="1" x14ac:dyDescent="0.2"/>
    <row r="454" ht="12.75" hidden="1" x14ac:dyDescent="0.2"/>
    <row r="455" ht="12.75" hidden="1" x14ac:dyDescent="0.2"/>
    <row r="456" ht="12.75" hidden="1" x14ac:dyDescent="0.2"/>
    <row r="457" ht="12.75" hidden="1" x14ac:dyDescent="0.2"/>
    <row r="458" ht="12.75" hidden="1" x14ac:dyDescent="0.2"/>
    <row r="459" ht="12.75" hidden="1" x14ac:dyDescent="0.2"/>
    <row r="460" ht="12.75" hidden="1" x14ac:dyDescent="0.2"/>
    <row r="461" ht="12.75" hidden="1" x14ac:dyDescent="0.2"/>
    <row r="462" ht="12.75" hidden="1" x14ac:dyDescent="0.2"/>
    <row r="463" ht="12.75" hidden="1" x14ac:dyDescent="0.2"/>
    <row r="464" ht="12.75" hidden="1" x14ac:dyDescent="0.2"/>
    <row r="465" ht="12.75" hidden="1" x14ac:dyDescent="0.2"/>
    <row r="466" ht="12.75" hidden="1" x14ac:dyDescent="0.2"/>
    <row r="467" ht="12.75" hidden="1" x14ac:dyDescent="0.2"/>
    <row r="468" ht="12.75" hidden="1" x14ac:dyDescent="0.2"/>
    <row r="469" ht="12.75" hidden="1" x14ac:dyDescent="0.2"/>
    <row r="470" ht="12.75" hidden="1" x14ac:dyDescent="0.2"/>
    <row r="471" ht="12.75" hidden="1" x14ac:dyDescent="0.2"/>
    <row r="472" ht="12.75" hidden="1" x14ac:dyDescent="0.2"/>
    <row r="473" ht="12.75" hidden="1" x14ac:dyDescent="0.2"/>
    <row r="474" ht="12.75" hidden="1" x14ac:dyDescent="0.2"/>
    <row r="475" ht="12.75" hidden="1" x14ac:dyDescent="0.2"/>
    <row r="476" ht="12.75" hidden="1" x14ac:dyDescent="0.2"/>
    <row r="477" ht="12.75" hidden="1" x14ac:dyDescent="0.2"/>
    <row r="478" ht="12.75" hidden="1" x14ac:dyDescent="0.2"/>
    <row r="479" ht="12.75" hidden="1" x14ac:dyDescent="0.2"/>
    <row r="480" ht="12.75" hidden="1" x14ac:dyDescent="0.2"/>
    <row r="481" ht="12.75" hidden="1" x14ac:dyDescent="0.2"/>
    <row r="482" ht="12.75" hidden="1" x14ac:dyDescent="0.2"/>
    <row r="483" ht="12.75" hidden="1" x14ac:dyDescent="0.2"/>
    <row r="484" ht="12.75" hidden="1" x14ac:dyDescent="0.2"/>
    <row r="485" ht="12.75" hidden="1" x14ac:dyDescent="0.2"/>
    <row r="486" ht="12.75" hidden="1" x14ac:dyDescent="0.2"/>
    <row r="487" ht="12.75" hidden="1" x14ac:dyDescent="0.2"/>
    <row r="488" ht="12.75" hidden="1" x14ac:dyDescent="0.2"/>
    <row r="489" ht="12.75" hidden="1" x14ac:dyDescent="0.2"/>
    <row r="490" ht="12.75" hidden="1" x14ac:dyDescent="0.2"/>
    <row r="491" ht="12.75" hidden="1" x14ac:dyDescent="0.2"/>
    <row r="492" ht="12.75" hidden="1" x14ac:dyDescent="0.2"/>
    <row r="493" ht="12.75" hidden="1" x14ac:dyDescent="0.2"/>
    <row r="494" ht="12.75" hidden="1" x14ac:dyDescent="0.2"/>
    <row r="495" ht="12.75" hidden="1" x14ac:dyDescent="0.2"/>
    <row r="496"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row r="538" ht="12.75" hidden="1" x14ac:dyDescent="0.2"/>
    <row r="539" ht="12.75" hidden="1" x14ac:dyDescent="0.2"/>
    <row r="540" ht="12.75" hidden="1" x14ac:dyDescent="0.2"/>
    <row r="541" ht="12.75" hidden="1" x14ac:dyDescent="0.2"/>
    <row r="542" ht="12.75" hidden="1" x14ac:dyDescent="0.2"/>
    <row r="543" ht="12.75" hidden="1" x14ac:dyDescent="0.2"/>
    <row r="544" ht="12.75" hidden="1" x14ac:dyDescent="0.2"/>
    <row r="545" ht="12.75" hidden="1" x14ac:dyDescent="0.2"/>
    <row r="546" ht="12.75" hidden="1" x14ac:dyDescent="0.2"/>
    <row r="547" ht="12.75" hidden="1" x14ac:dyDescent="0.2"/>
    <row r="548" ht="12.75" hidden="1" x14ac:dyDescent="0.2"/>
    <row r="549" ht="12.75" hidden="1" x14ac:dyDescent="0.2"/>
    <row r="550" ht="12.75" hidden="1" x14ac:dyDescent="0.2"/>
    <row r="551" ht="12.75" hidden="1" x14ac:dyDescent="0.2"/>
    <row r="552" ht="12.75" hidden="1" x14ac:dyDescent="0.2"/>
    <row r="553" ht="12.75" hidden="1" x14ac:dyDescent="0.2"/>
    <row r="554" ht="12.75" hidden="1" x14ac:dyDescent="0.2"/>
    <row r="555" ht="12.75" hidden="1" x14ac:dyDescent="0.2"/>
    <row r="556" ht="12.75" hidden="1" x14ac:dyDescent="0.2"/>
    <row r="557" ht="12.75" hidden="1" x14ac:dyDescent="0.2"/>
    <row r="558" ht="12.75" hidden="1" x14ac:dyDescent="0.2"/>
    <row r="559" ht="12.75" hidden="1" x14ac:dyDescent="0.2"/>
    <row r="560" ht="12.75" hidden="1" x14ac:dyDescent="0.2"/>
    <row r="561" ht="12.75" hidden="1" x14ac:dyDescent="0.2"/>
    <row r="562" ht="12.75" hidden="1" x14ac:dyDescent="0.2"/>
    <row r="563" ht="12.75" hidden="1" x14ac:dyDescent="0.2"/>
    <row r="564" ht="12.75" hidden="1" x14ac:dyDescent="0.2"/>
    <row r="565" ht="12.75" hidden="1" x14ac:dyDescent="0.2"/>
    <row r="566" ht="12.75" hidden="1" x14ac:dyDescent="0.2"/>
    <row r="567" ht="12.75" hidden="1" x14ac:dyDescent="0.2"/>
    <row r="568" ht="12.75" hidden="1" x14ac:dyDescent="0.2"/>
    <row r="569" ht="12.75" hidden="1" x14ac:dyDescent="0.2"/>
    <row r="570" ht="12.75" hidden="1" x14ac:dyDescent="0.2"/>
    <row r="571" ht="12.75" hidden="1" x14ac:dyDescent="0.2"/>
    <row r="572" ht="12.75" hidden="1" x14ac:dyDescent="0.2"/>
    <row r="573" ht="12.75" hidden="1" x14ac:dyDescent="0.2"/>
    <row r="574" ht="12.75" hidden="1" x14ac:dyDescent="0.2"/>
    <row r="575" ht="12.75" hidden="1" x14ac:dyDescent="0.2"/>
    <row r="576" ht="12.75" hidden="1" x14ac:dyDescent="0.2"/>
    <row r="577" ht="12.75" hidden="1" x14ac:dyDescent="0.2"/>
    <row r="578" ht="12.75" hidden="1" x14ac:dyDescent="0.2"/>
    <row r="579" ht="12.75" hidden="1" x14ac:dyDescent="0.2"/>
    <row r="580" ht="12.75" hidden="1" x14ac:dyDescent="0.2"/>
    <row r="581" ht="12.75" hidden="1" x14ac:dyDescent="0.2"/>
    <row r="582" ht="12.75" hidden="1" x14ac:dyDescent="0.2"/>
    <row r="583" ht="12.75" hidden="1" x14ac:dyDescent="0.2"/>
    <row r="584" ht="12.75" hidden="1" x14ac:dyDescent="0.2"/>
    <row r="585" ht="12.75" hidden="1" x14ac:dyDescent="0.2"/>
    <row r="586" ht="12.75" hidden="1" x14ac:dyDescent="0.2"/>
    <row r="587" ht="12.75" hidden="1" x14ac:dyDescent="0.2"/>
    <row r="588" ht="12.75" hidden="1" x14ac:dyDescent="0.2"/>
    <row r="589" ht="12.75" hidden="1" x14ac:dyDescent="0.2"/>
    <row r="590" ht="12.75" hidden="1" x14ac:dyDescent="0.2"/>
    <row r="591" ht="12.75" hidden="1" x14ac:dyDescent="0.2"/>
    <row r="592" ht="12.75" hidden="1" x14ac:dyDescent="0.2"/>
    <row r="593" ht="12.75" hidden="1" x14ac:dyDescent="0.2"/>
    <row r="594" ht="12.75" hidden="1" x14ac:dyDescent="0.2"/>
    <row r="595" ht="12.75" hidden="1" x14ac:dyDescent="0.2"/>
    <row r="596" ht="12.75" hidden="1" x14ac:dyDescent="0.2"/>
    <row r="597" ht="12.75" hidden="1" x14ac:dyDescent="0.2"/>
    <row r="598" ht="12.75" hidden="1" x14ac:dyDescent="0.2"/>
    <row r="599" ht="12.75" hidden="1" x14ac:dyDescent="0.2"/>
    <row r="600" ht="12.75" hidden="1" x14ac:dyDescent="0.2"/>
    <row r="601" ht="12.75" hidden="1" x14ac:dyDescent="0.2"/>
    <row r="602" ht="12.75" hidden="1" x14ac:dyDescent="0.2"/>
    <row r="603" ht="12.75" hidden="1" x14ac:dyDescent="0.2"/>
    <row r="604" ht="12.75" hidden="1" x14ac:dyDescent="0.2"/>
    <row r="605" ht="12.75" hidden="1" x14ac:dyDescent="0.2"/>
    <row r="606" ht="12.75" hidden="1" x14ac:dyDescent="0.2"/>
    <row r="607" ht="12.75" hidden="1" x14ac:dyDescent="0.2"/>
    <row r="608" ht="12.75" hidden="1" x14ac:dyDescent="0.2"/>
    <row r="609" ht="12.75" hidden="1" x14ac:dyDescent="0.2"/>
    <row r="610" ht="12.75" hidden="1" x14ac:dyDescent="0.2"/>
    <row r="611" ht="12.75" hidden="1" x14ac:dyDescent="0.2"/>
    <row r="612" ht="12.75" hidden="1" x14ac:dyDescent="0.2"/>
    <row r="613" ht="12.75" hidden="1" x14ac:dyDescent="0.2"/>
    <row r="614" ht="12.75" hidden="1" x14ac:dyDescent="0.2"/>
    <row r="615" ht="12.75" hidden="1" x14ac:dyDescent="0.2"/>
    <row r="616" ht="12.75" hidden="1" x14ac:dyDescent="0.2"/>
    <row r="617" ht="12.75" hidden="1" x14ac:dyDescent="0.2"/>
    <row r="618" ht="12.75" hidden="1" x14ac:dyDescent="0.2"/>
    <row r="619" ht="12.75" hidden="1" x14ac:dyDescent="0.2"/>
    <row r="620" ht="12.75" hidden="1" x14ac:dyDescent="0.2"/>
    <row r="621" ht="12.75" hidden="1" x14ac:dyDescent="0.2"/>
    <row r="622" ht="12.75" hidden="1" x14ac:dyDescent="0.2"/>
    <row r="623" ht="12.75" hidden="1" x14ac:dyDescent="0.2"/>
    <row r="624" ht="12.75" hidden="1" x14ac:dyDescent="0.2"/>
    <row r="625" ht="12.75" hidden="1" x14ac:dyDescent="0.2"/>
    <row r="626" ht="12.75" hidden="1" x14ac:dyDescent="0.2"/>
    <row r="627" ht="12.75" hidden="1" x14ac:dyDescent="0.2"/>
    <row r="628" ht="12.75" hidden="1" x14ac:dyDescent="0.2"/>
    <row r="629" ht="12.75" hidden="1" x14ac:dyDescent="0.2"/>
    <row r="630" ht="12.75" hidden="1" x14ac:dyDescent="0.2"/>
    <row r="631" ht="12.75" hidden="1" x14ac:dyDescent="0.2"/>
    <row r="632" ht="12.75" hidden="1" x14ac:dyDescent="0.2"/>
    <row r="633" ht="12.75" hidden="1" x14ac:dyDescent="0.2"/>
    <row r="634" ht="12.75" hidden="1" x14ac:dyDescent="0.2"/>
    <row r="635" ht="12.75" hidden="1" x14ac:dyDescent="0.2"/>
    <row r="636" ht="12.75" hidden="1" x14ac:dyDescent="0.2"/>
    <row r="637" ht="12.75" hidden="1" x14ac:dyDescent="0.2"/>
    <row r="638" ht="12.75" hidden="1" x14ac:dyDescent="0.2"/>
    <row r="639" ht="12.75" hidden="1" x14ac:dyDescent="0.2"/>
    <row r="640" ht="12.75" hidden="1" x14ac:dyDescent="0.2"/>
    <row r="641" ht="12.75" hidden="1" x14ac:dyDescent="0.2"/>
    <row r="642" ht="12.75" hidden="1" x14ac:dyDescent="0.2"/>
    <row r="643" ht="12.75" hidden="1" x14ac:dyDescent="0.2"/>
    <row r="644" ht="12.75" hidden="1" x14ac:dyDescent="0.2"/>
    <row r="645" ht="12.75" hidden="1" x14ac:dyDescent="0.2"/>
    <row r="646" ht="12.75" hidden="1" x14ac:dyDescent="0.2"/>
    <row r="647" ht="12.75" hidden="1" x14ac:dyDescent="0.2"/>
    <row r="648" ht="12.75" hidden="1" x14ac:dyDescent="0.2"/>
    <row r="649" ht="12.75" hidden="1" x14ac:dyDescent="0.2"/>
    <row r="650" ht="12.75" hidden="1" x14ac:dyDescent="0.2"/>
    <row r="651" ht="12.75" hidden="1" x14ac:dyDescent="0.2"/>
    <row r="652" ht="12.75" hidden="1" x14ac:dyDescent="0.2"/>
    <row r="653" ht="12.75" hidden="1" x14ac:dyDescent="0.2"/>
    <row r="654" ht="12.75" hidden="1" x14ac:dyDescent="0.2"/>
    <row r="655" ht="12.75" hidden="1" x14ac:dyDescent="0.2"/>
    <row r="656" ht="12.75" hidden="1" x14ac:dyDescent="0.2"/>
    <row r="657" ht="12.75" hidden="1" x14ac:dyDescent="0.2"/>
    <row r="658" ht="12.75" hidden="1" x14ac:dyDescent="0.2"/>
    <row r="659" ht="12.75" hidden="1" x14ac:dyDescent="0.2"/>
    <row r="660" ht="12.75" hidden="1" x14ac:dyDescent="0.2"/>
    <row r="661" ht="12.75" hidden="1" x14ac:dyDescent="0.2"/>
    <row r="662" ht="12.75" hidden="1" x14ac:dyDescent="0.2"/>
    <row r="663" ht="12.75" hidden="1" x14ac:dyDescent="0.2"/>
    <row r="664" ht="12.75" hidden="1" x14ac:dyDescent="0.2"/>
    <row r="665" ht="12.75" hidden="1" x14ac:dyDescent="0.2"/>
    <row r="666" ht="12.75" hidden="1" x14ac:dyDescent="0.2"/>
    <row r="667" ht="12.75" hidden="1" x14ac:dyDescent="0.2"/>
    <row r="668" ht="12.75" hidden="1" x14ac:dyDescent="0.2"/>
    <row r="669" ht="12.75" hidden="1" x14ac:dyDescent="0.2"/>
    <row r="670" ht="12.75" hidden="1" x14ac:dyDescent="0.2"/>
    <row r="671" ht="12.75" hidden="1" x14ac:dyDescent="0.2"/>
    <row r="672" ht="12.75" hidden="1" x14ac:dyDescent="0.2"/>
    <row r="673" ht="12.75" hidden="1" x14ac:dyDescent="0.2"/>
    <row r="674" ht="12.75" hidden="1" x14ac:dyDescent="0.2"/>
    <row r="675" ht="12.75" hidden="1" x14ac:dyDescent="0.2"/>
    <row r="676" ht="12.75" hidden="1" x14ac:dyDescent="0.2"/>
    <row r="677" ht="12.75" hidden="1" x14ac:dyDescent="0.2"/>
    <row r="678" ht="12.75" hidden="1" x14ac:dyDescent="0.2"/>
    <row r="679" ht="12.75" hidden="1" x14ac:dyDescent="0.2"/>
    <row r="680" ht="12.75" hidden="1" x14ac:dyDescent="0.2"/>
    <row r="681" ht="12.75" hidden="1" x14ac:dyDescent="0.2"/>
    <row r="682" ht="12.75" hidden="1" x14ac:dyDescent="0.2"/>
    <row r="683" ht="12.75" hidden="1" x14ac:dyDescent="0.2"/>
    <row r="684" ht="12.75" hidden="1" x14ac:dyDescent="0.2"/>
    <row r="685" ht="12.75" hidden="1" x14ac:dyDescent="0.2"/>
    <row r="686" ht="12.75" hidden="1" x14ac:dyDescent="0.2"/>
    <row r="687" ht="12.75" hidden="1" x14ac:dyDescent="0.2"/>
    <row r="688" ht="12.75" hidden="1" x14ac:dyDescent="0.2"/>
    <row r="689" ht="12.75" hidden="1" x14ac:dyDescent="0.2"/>
    <row r="690" ht="12.75" hidden="1" x14ac:dyDescent="0.2"/>
    <row r="691" ht="12.75" hidden="1" x14ac:dyDescent="0.2"/>
    <row r="692" ht="12.75" hidden="1" x14ac:dyDescent="0.2"/>
    <row r="693" ht="12.75" hidden="1" x14ac:dyDescent="0.2"/>
    <row r="694" ht="12.75" hidden="1" x14ac:dyDescent="0.2"/>
    <row r="695" ht="12.75" hidden="1" x14ac:dyDescent="0.2"/>
    <row r="696" ht="12.75" hidden="1" x14ac:dyDescent="0.2"/>
    <row r="697" ht="12.75" hidden="1" x14ac:dyDescent="0.2"/>
    <row r="698" ht="12.75" hidden="1" x14ac:dyDescent="0.2"/>
    <row r="699" ht="12.75" hidden="1" x14ac:dyDescent="0.2"/>
    <row r="700" ht="12.75" hidden="1" x14ac:dyDescent="0.2"/>
    <row r="701" ht="12.75" hidden="1" x14ac:dyDescent="0.2"/>
    <row r="702" ht="12.75" hidden="1" x14ac:dyDescent="0.2"/>
    <row r="703" ht="12.75" hidden="1" x14ac:dyDescent="0.2"/>
    <row r="704" ht="12.75" hidden="1" x14ac:dyDescent="0.2"/>
    <row r="705" ht="12.75" hidden="1" x14ac:dyDescent="0.2"/>
    <row r="706" ht="12.75" hidden="1" x14ac:dyDescent="0.2"/>
    <row r="707" ht="12.75" hidden="1" x14ac:dyDescent="0.2"/>
    <row r="708" ht="12.75" hidden="1" x14ac:dyDescent="0.2"/>
    <row r="709" ht="12.75" hidden="1" x14ac:dyDescent="0.2"/>
    <row r="710" ht="12.75" hidden="1" x14ac:dyDescent="0.2"/>
    <row r="711" ht="12.75" hidden="1" x14ac:dyDescent="0.2"/>
    <row r="712" ht="12.75" hidden="1" x14ac:dyDescent="0.2"/>
    <row r="713" ht="12.75" hidden="1" x14ac:dyDescent="0.2"/>
    <row r="714" ht="12.75" hidden="1" x14ac:dyDescent="0.2"/>
    <row r="715" ht="12.75" hidden="1" x14ac:dyDescent="0.2"/>
    <row r="716" ht="12.75" hidden="1" x14ac:dyDescent="0.2"/>
    <row r="717" ht="12.75" hidden="1" x14ac:dyDescent="0.2"/>
    <row r="718" ht="12.75" hidden="1" x14ac:dyDescent="0.2"/>
    <row r="719" ht="12.75" hidden="1" x14ac:dyDescent="0.2"/>
    <row r="720" ht="12.75" hidden="1" x14ac:dyDescent="0.2"/>
    <row r="721" ht="12.75" hidden="1" x14ac:dyDescent="0.2"/>
    <row r="722" ht="12.75" hidden="1" x14ac:dyDescent="0.2"/>
    <row r="723" ht="12.75" hidden="1" x14ac:dyDescent="0.2"/>
    <row r="724" ht="12.75" hidden="1" x14ac:dyDescent="0.2"/>
    <row r="725" ht="12.75" hidden="1" x14ac:dyDescent="0.2"/>
    <row r="726" ht="12.75" hidden="1" x14ac:dyDescent="0.2"/>
    <row r="727" ht="12.75" hidden="1" x14ac:dyDescent="0.2"/>
    <row r="728" ht="12.75" hidden="1" x14ac:dyDescent="0.2"/>
    <row r="729" ht="12.75" hidden="1" x14ac:dyDescent="0.2"/>
    <row r="730" ht="12.75" hidden="1" x14ac:dyDescent="0.2"/>
    <row r="731" ht="12.75" hidden="1" x14ac:dyDescent="0.2"/>
    <row r="732" ht="12.75" hidden="1" x14ac:dyDescent="0.2"/>
    <row r="733" ht="12.75" hidden="1" x14ac:dyDescent="0.2"/>
    <row r="734" ht="12.75" hidden="1" x14ac:dyDescent="0.2"/>
    <row r="735" ht="12.75" hidden="1" x14ac:dyDescent="0.2"/>
    <row r="736" ht="12.75" hidden="1" x14ac:dyDescent="0.2"/>
    <row r="737" ht="12.75" hidden="1" x14ac:dyDescent="0.2"/>
    <row r="738" ht="12.75" hidden="1" x14ac:dyDescent="0.2"/>
    <row r="739" ht="12.75" hidden="1" x14ac:dyDescent="0.2"/>
    <row r="740" ht="12.75" hidden="1" x14ac:dyDescent="0.2"/>
    <row r="741" ht="12.75" hidden="1" x14ac:dyDescent="0.2"/>
    <row r="742" ht="12.75" hidden="1" x14ac:dyDescent="0.2"/>
    <row r="743" ht="12.75" hidden="1" x14ac:dyDescent="0.2"/>
    <row r="744" ht="12.75" hidden="1" x14ac:dyDescent="0.2"/>
    <row r="745" ht="12.75" hidden="1" x14ac:dyDescent="0.2"/>
    <row r="746" ht="12.75" hidden="1" x14ac:dyDescent="0.2"/>
    <row r="747" ht="12.75" hidden="1" x14ac:dyDescent="0.2"/>
    <row r="748" ht="12.75" hidden="1" x14ac:dyDescent="0.2"/>
    <row r="749" ht="12.75" hidden="1" x14ac:dyDescent="0.2"/>
    <row r="750" ht="12.75" hidden="1" x14ac:dyDescent="0.2"/>
    <row r="751" ht="12.75" hidden="1" x14ac:dyDescent="0.2"/>
    <row r="752" ht="12.75" hidden="1" x14ac:dyDescent="0.2"/>
    <row r="753" ht="12.75" hidden="1" x14ac:dyDescent="0.2"/>
    <row r="754" ht="12.75" hidden="1" x14ac:dyDescent="0.2"/>
    <row r="755" ht="12.75" hidden="1" x14ac:dyDescent="0.2"/>
    <row r="756" ht="12.75" hidden="1" x14ac:dyDescent="0.2"/>
    <row r="757" ht="12.75" hidden="1" x14ac:dyDescent="0.2"/>
    <row r="758" ht="12.75" hidden="1" x14ac:dyDescent="0.2"/>
    <row r="759" ht="12.75" hidden="1" x14ac:dyDescent="0.2"/>
    <row r="760" ht="12.75" hidden="1" x14ac:dyDescent="0.2"/>
    <row r="761" ht="12.75" hidden="1" x14ac:dyDescent="0.2"/>
    <row r="762" ht="12.75" hidden="1" x14ac:dyDescent="0.2"/>
    <row r="763" ht="12.75" hidden="1" x14ac:dyDescent="0.2"/>
    <row r="764" ht="12.75" hidden="1" x14ac:dyDescent="0.2"/>
    <row r="765" ht="12.75" hidden="1" x14ac:dyDescent="0.2"/>
    <row r="766" ht="12.75" hidden="1" x14ac:dyDescent="0.2"/>
    <row r="767" ht="12.75" hidden="1" x14ac:dyDescent="0.2"/>
    <row r="768" ht="12.75" hidden="1" x14ac:dyDescent="0.2"/>
    <row r="769" ht="12.75" hidden="1" x14ac:dyDescent="0.2"/>
    <row r="770" ht="12.75" hidden="1" x14ac:dyDescent="0.2"/>
    <row r="771" ht="12.75" hidden="1" x14ac:dyDescent="0.2"/>
    <row r="772" ht="12.75" hidden="1" x14ac:dyDescent="0.2"/>
    <row r="773" ht="12.75" hidden="1" x14ac:dyDescent="0.2"/>
    <row r="774" ht="12.75" hidden="1" x14ac:dyDescent="0.2"/>
    <row r="775" ht="12.75" hidden="1" x14ac:dyDescent="0.2"/>
    <row r="776" ht="12.75" hidden="1" x14ac:dyDescent="0.2"/>
    <row r="777" ht="12.75" hidden="1" x14ac:dyDescent="0.2"/>
    <row r="778" ht="12.75" hidden="1" x14ac:dyDescent="0.2"/>
    <row r="779" ht="12.75" hidden="1" x14ac:dyDescent="0.2"/>
    <row r="780" ht="12.75" hidden="1" x14ac:dyDescent="0.2"/>
    <row r="781" ht="12.75" hidden="1" x14ac:dyDescent="0.2"/>
    <row r="782" ht="12.75" hidden="1" x14ac:dyDescent="0.2"/>
    <row r="783" ht="12.75" hidden="1" x14ac:dyDescent="0.2"/>
    <row r="784" ht="12.75" hidden="1" x14ac:dyDescent="0.2"/>
    <row r="785" ht="12.75" hidden="1" x14ac:dyDescent="0.2"/>
    <row r="786" ht="12.75" hidden="1" x14ac:dyDescent="0.2"/>
    <row r="787" ht="12.75" hidden="1" x14ac:dyDescent="0.2"/>
    <row r="788" ht="12.75" hidden="1" x14ac:dyDescent="0.2"/>
    <row r="789" ht="12.75" hidden="1" x14ac:dyDescent="0.2"/>
    <row r="790" ht="12.75" hidden="1" x14ac:dyDescent="0.2"/>
    <row r="791" ht="12.75" hidden="1" x14ac:dyDescent="0.2"/>
    <row r="792" ht="12.75" hidden="1" x14ac:dyDescent="0.2"/>
    <row r="793" ht="12.75" hidden="1" x14ac:dyDescent="0.2"/>
    <row r="794" ht="12.75" hidden="1" x14ac:dyDescent="0.2"/>
    <row r="795" ht="12.75" hidden="1" x14ac:dyDescent="0.2"/>
    <row r="796" ht="12.75" hidden="1" x14ac:dyDescent="0.2"/>
    <row r="797" ht="12.75" hidden="1" x14ac:dyDescent="0.2"/>
    <row r="798" ht="12.75" hidden="1" x14ac:dyDescent="0.2"/>
    <row r="799" ht="12.75" hidden="1" x14ac:dyDescent="0.2"/>
    <row r="800" ht="12.75" hidden="1" x14ac:dyDescent="0.2"/>
    <row r="801" ht="12.75" hidden="1" x14ac:dyDescent="0.2"/>
    <row r="802" ht="12.75" hidden="1" x14ac:dyDescent="0.2"/>
    <row r="803" ht="12.75" hidden="1" x14ac:dyDescent="0.2"/>
    <row r="804" ht="12.75" hidden="1" x14ac:dyDescent="0.2"/>
    <row r="805" ht="12.75" hidden="1" x14ac:dyDescent="0.2"/>
    <row r="806" ht="12.75" hidden="1" x14ac:dyDescent="0.2"/>
    <row r="807" ht="12.75" hidden="1" x14ac:dyDescent="0.2"/>
    <row r="808" ht="12.75" hidden="1" x14ac:dyDescent="0.2"/>
    <row r="809" ht="12.75" hidden="1" x14ac:dyDescent="0.2"/>
    <row r="810" ht="12.75" hidden="1" x14ac:dyDescent="0.2"/>
    <row r="811" ht="12.75" hidden="1" x14ac:dyDescent="0.2"/>
    <row r="812" ht="12.75" hidden="1" x14ac:dyDescent="0.2"/>
    <row r="813" ht="12.75" hidden="1" x14ac:dyDescent="0.2"/>
    <row r="814" ht="12.75" hidden="1" x14ac:dyDescent="0.2"/>
    <row r="815" ht="12.75" hidden="1" x14ac:dyDescent="0.2"/>
    <row r="816" ht="12.75" hidden="1" x14ac:dyDescent="0.2"/>
    <row r="817" ht="12.75" hidden="1" x14ac:dyDescent="0.2"/>
    <row r="818" ht="12.75" hidden="1" x14ac:dyDescent="0.2"/>
    <row r="819" ht="12.75" hidden="1" x14ac:dyDescent="0.2"/>
    <row r="820" ht="12.75" hidden="1" x14ac:dyDescent="0.2"/>
    <row r="821" ht="12.75" hidden="1" x14ac:dyDescent="0.2"/>
    <row r="822" ht="12.75" hidden="1" x14ac:dyDescent="0.2"/>
    <row r="823" ht="12.75" hidden="1" x14ac:dyDescent="0.2"/>
    <row r="824" ht="12.75" hidden="1" x14ac:dyDescent="0.2"/>
    <row r="825" ht="12.75" hidden="1" x14ac:dyDescent="0.2"/>
    <row r="826" ht="12.75" hidden="1" x14ac:dyDescent="0.2"/>
    <row r="827" ht="12.75" hidden="1" x14ac:dyDescent="0.2"/>
    <row r="828" ht="12.75" hidden="1" x14ac:dyDescent="0.2"/>
    <row r="829" ht="12.75" hidden="1" x14ac:dyDescent="0.2"/>
    <row r="830" ht="12.75" hidden="1" x14ac:dyDescent="0.2"/>
    <row r="831" ht="12.75" hidden="1" x14ac:dyDescent="0.2"/>
    <row r="832" ht="12.75" hidden="1" x14ac:dyDescent="0.2"/>
    <row r="833" ht="12.75" hidden="1" x14ac:dyDescent="0.2"/>
    <row r="834" ht="12.75" hidden="1" x14ac:dyDescent="0.2"/>
    <row r="835" ht="12.75" hidden="1" x14ac:dyDescent="0.2"/>
    <row r="836" ht="12.75" hidden="1" x14ac:dyDescent="0.2"/>
    <row r="837" ht="12.75" hidden="1" x14ac:dyDescent="0.2"/>
    <row r="838" ht="12.75" hidden="1" x14ac:dyDescent="0.2"/>
    <row r="839" ht="12.75" hidden="1" x14ac:dyDescent="0.2"/>
    <row r="840" ht="12.75" hidden="1" x14ac:dyDescent="0.2"/>
    <row r="841" ht="12.75" hidden="1" x14ac:dyDescent="0.2"/>
    <row r="842" ht="12.75" hidden="1" x14ac:dyDescent="0.2"/>
    <row r="843" ht="12.75" hidden="1" x14ac:dyDescent="0.2"/>
    <row r="844" ht="12.75" hidden="1" x14ac:dyDescent="0.2"/>
    <row r="845" ht="12.75" hidden="1" x14ac:dyDescent="0.2"/>
    <row r="846" ht="12.75" hidden="1" x14ac:dyDescent="0.2"/>
    <row r="847" ht="12.75" hidden="1" x14ac:dyDescent="0.2"/>
    <row r="848" ht="12.75" hidden="1" x14ac:dyDescent="0.2"/>
    <row r="849" ht="12.75" hidden="1" x14ac:dyDescent="0.2"/>
    <row r="850" ht="12.75" hidden="1" x14ac:dyDescent="0.2"/>
    <row r="851" ht="12.75" hidden="1" x14ac:dyDescent="0.2"/>
    <row r="852" ht="12.75" hidden="1" x14ac:dyDescent="0.2"/>
    <row r="853" ht="12.75" hidden="1" x14ac:dyDescent="0.2"/>
    <row r="854" ht="12.75" hidden="1" x14ac:dyDescent="0.2"/>
    <row r="855" ht="12.75" hidden="1" x14ac:dyDescent="0.2"/>
    <row r="856" ht="12.75" hidden="1" x14ac:dyDescent="0.2"/>
    <row r="857" ht="12.75" hidden="1" x14ac:dyDescent="0.2"/>
    <row r="858" ht="12.75" hidden="1" x14ac:dyDescent="0.2"/>
    <row r="859" ht="12.75" hidden="1" x14ac:dyDescent="0.2"/>
    <row r="860" ht="12.75" hidden="1" x14ac:dyDescent="0.2"/>
    <row r="861" ht="12.75" hidden="1" x14ac:dyDescent="0.2"/>
    <row r="862" ht="12.75" hidden="1" x14ac:dyDescent="0.2"/>
    <row r="863" ht="12.75" hidden="1" x14ac:dyDescent="0.2"/>
    <row r="864" ht="12.75" hidden="1" x14ac:dyDescent="0.2"/>
    <row r="865" ht="12.75" hidden="1" x14ac:dyDescent="0.2"/>
    <row r="866" ht="12.75" hidden="1" x14ac:dyDescent="0.2"/>
    <row r="867" ht="12.75" hidden="1" x14ac:dyDescent="0.2"/>
    <row r="868" ht="12.75" hidden="1" x14ac:dyDescent="0.2"/>
    <row r="869" ht="12.75" hidden="1" x14ac:dyDescent="0.2"/>
    <row r="870" ht="12.75" hidden="1" x14ac:dyDescent="0.2"/>
    <row r="871" ht="12.75" hidden="1" x14ac:dyDescent="0.2"/>
    <row r="872" ht="12.75" hidden="1" x14ac:dyDescent="0.2"/>
    <row r="873" ht="12.75" hidden="1" x14ac:dyDescent="0.2"/>
    <row r="874" ht="12.75" hidden="1" x14ac:dyDescent="0.2"/>
    <row r="875" ht="12.75" hidden="1" x14ac:dyDescent="0.2"/>
    <row r="876" ht="12.75" hidden="1" x14ac:dyDescent="0.2"/>
    <row r="877" ht="12.75" hidden="1" x14ac:dyDescent="0.2"/>
    <row r="878" ht="12.75" hidden="1" x14ac:dyDescent="0.2"/>
    <row r="879" ht="12.75" hidden="1" x14ac:dyDescent="0.2"/>
    <row r="880" ht="12.75" hidden="1" x14ac:dyDescent="0.2"/>
    <row r="881" ht="12.75" hidden="1" x14ac:dyDescent="0.2"/>
    <row r="882" ht="12.75" hidden="1" x14ac:dyDescent="0.2"/>
    <row r="883" ht="12.75" hidden="1" x14ac:dyDescent="0.2"/>
    <row r="884" ht="12.75" hidden="1" x14ac:dyDescent="0.2"/>
    <row r="885" ht="12.75" hidden="1" x14ac:dyDescent="0.2"/>
    <row r="886" ht="12.75" hidden="1" x14ac:dyDescent="0.2"/>
    <row r="887" ht="12.75" hidden="1" x14ac:dyDescent="0.2"/>
    <row r="888" ht="12.75" hidden="1" x14ac:dyDescent="0.2"/>
    <row r="889" ht="12.75" hidden="1" x14ac:dyDescent="0.2"/>
    <row r="890" ht="12.75" hidden="1" x14ac:dyDescent="0.2"/>
    <row r="891" ht="12.75" hidden="1" x14ac:dyDescent="0.2"/>
    <row r="892" ht="12.75" hidden="1" x14ac:dyDescent="0.2"/>
    <row r="893" ht="12.75" hidden="1" x14ac:dyDescent="0.2"/>
    <row r="894" ht="12.75" hidden="1" x14ac:dyDescent="0.2"/>
    <row r="895" ht="12.75" hidden="1" x14ac:dyDescent="0.2"/>
    <row r="896" ht="12.75" hidden="1" x14ac:dyDescent="0.2"/>
    <row r="897" ht="12.75" hidden="1" x14ac:dyDescent="0.2"/>
    <row r="898" ht="12.75" hidden="1" x14ac:dyDescent="0.2"/>
    <row r="899" ht="12.75" hidden="1" x14ac:dyDescent="0.2"/>
    <row r="900" ht="12.75" hidden="1" x14ac:dyDescent="0.2"/>
    <row r="901" ht="12.75" hidden="1" x14ac:dyDescent="0.2"/>
    <row r="902" ht="12.75" hidden="1" x14ac:dyDescent="0.2"/>
    <row r="903" ht="12.75" hidden="1" x14ac:dyDescent="0.2"/>
    <row r="904" ht="12.75" hidden="1" x14ac:dyDescent="0.2"/>
    <row r="905" ht="12.75" hidden="1" x14ac:dyDescent="0.2"/>
    <row r="906" ht="12.75" hidden="1" x14ac:dyDescent="0.2"/>
    <row r="907" ht="12.75" hidden="1" x14ac:dyDescent="0.2"/>
    <row r="908" ht="12.75" hidden="1" x14ac:dyDescent="0.2"/>
    <row r="909" ht="12.75" hidden="1" x14ac:dyDescent="0.2"/>
    <row r="910" ht="12.75" hidden="1" x14ac:dyDescent="0.2"/>
    <row r="911" ht="12.75" hidden="1" x14ac:dyDescent="0.2"/>
    <row r="912" ht="12.75" hidden="1" x14ac:dyDescent="0.2"/>
    <row r="913" ht="12.75" hidden="1" x14ac:dyDescent="0.2"/>
    <row r="914" ht="12.75" hidden="1" x14ac:dyDescent="0.2"/>
    <row r="915" ht="12.75" hidden="1" x14ac:dyDescent="0.2"/>
    <row r="916" ht="12.75" hidden="1" x14ac:dyDescent="0.2"/>
    <row r="917" ht="12.75" hidden="1" x14ac:dyDescent="0.2"/>
    <row r="918" ht="12.75" hidden="1" x14ac:dyDescent="0.2"/>
    <row r="919" ht="12.75" hidden="1" x14ac:dyDescent="0.2"/>
    <row r="920" ht="12.75" hidden="1" x14ac:dyDescent="0.2"/>
    <row r="921" ht="12.75" hidden="1" x14ac:dyDescent="0.2"/>
    <row r="922" ht="12.75" hidden="1" x14ac:dyDescent="0.2"/>
    <row r="923" ht="12.75" hidden="1" x14ac:dyDescent="0.2"/>
    <row r="924" ht="12.75" hidden="1" x14ac:dyDescent="0.2"/>
    <row r="925" ht="12.75" hidden="1" x14ac:dyDescent="0.2"/>
    <row r="926" ht="12.75" hidden="1" x14ac:dyDescent="0.2"/>
    <row r="927" ht="12.75" hidden="1" x14ac:dyDescent="0.2"/>
    <row r="928" ht="12.75" hidden="1" x14ac:dyDescent="0.2"/>
    <row r="929" ht="12.75" hidden="1" x14ac:dyDescent="0.2"/>
    <row r="930" ht="12.75" hidden="1" x14ac:dyDescent="0.2"/>
    <row r="931" ht="12.75" hidden="1" x14ac:dyDescent="0.2"/>
    <row r="932" ht="12.75" hidden="1" x14ac:dyDescent="0.2"/>
    <row r="933" ht="12.75" hidden="1" x14ac:dyDescent="0.2"/>
    <row r="934" ht="12.75" hidden="1" x14ac:dyDescent="0.2"/>
    <row r="935" ht="12.75" hidden="1" x14ac:dyDescent="0.2"/>
    <row r="936" ht="12.75" hidden="1" x14ac:dyDescent="0.2"/>
    <row r="937" ht="12.75" hidden="1" x14ac:dyDescent="0.2"/>
    <row r="938" ht="12.75" hidden="1" x14ac:dyDescent="0.2"/>
    <row r="939" ht="12.75" hidden="1" x14ac:dyDescent="0.2"/>
    <row r="940" ht="12.75" hidden="1" x14ac:dyDescent="0.2"/>
    <row r="941" ht="12.75" hidden="1" x14ac:dyDescent="0.2"/>
    <row r="942" ht="12.75" hidden="1" x14ac:dyDescent="0.2"/>
    <row r="943" ht="12.75" hidden="1" x14ac:dyDescent="0.2"/>
    <row r="944" ht="12.75" hidden="1" x14ac:dyDescent="0.2"/>
    <row r="945" ht="12.75" hidden="1" x14ac:dyDescent="0.2"/>
    <row r="946" ht="12.75" hidden="1" x14ac:dyDescent="0.2"/>
    <row r="947" ht="12.75" hidden="1" x14ac:dyDescent="0.2"/>
    <row r="948" ht="12.75" hidden="1" x14ac:dyDescent="0.2"/>
    <row r="949" ht="12.75" hidden="1" x14ac:dyDescent="0.2"/>
    <row r="950" ht="12.75" hidden="1" x14ac:dyDescent="0.2"/>
    <row r="951" ht="12.75" hidden="1" x14ac:dyDescent="0.2"/>
    <row r="952" ht="12.75" hidden="1" x14ac:dyDescent="0.2"/>
    <row r="953" ht="12.75" hidden="1" x14ac:dyDescent="0.2"/>
    <row r="954" ht="12.75" hidden="1" x14ac:dyDescent="0.2"/>
    <row r="955" ht="12.75" hidden="1" x14ac:dyDescent="0.2"/>
    <row r="956" ht="12.75" hidden="1" x14ac:dyDescent="0.2"/>
    <row r="957" ht="12.75" hidden="1" x14ac:dyDescent="0.2"/>
    <row r="958" ht="12.75" hidden="1" x14ac:dyDescent="0.2"/>
    <row r="959" ht="12.75" hidden="1" x14ac:dyDescent="0.2"/>
    <row r="960" ht="12.75" hidden="1" x14ac:dyDescent="0.2"/>
    <row r="961" ht="12.75" hidden="1" x14ac:dyDescent="0.2"/>
    <row r="962" ht="12.75" hidden="1" x14ac:dyDescent="0.2"/>
    <row r="963" ht="12.75" hidden="1" x14ac:dyDescent="0.2"/>
    <row r="964" ht="12.75" hidden="1" x14ac:dyDescent="0.2"/>
    <row r="965" ht="12.75" hidden="1" x14ac:dyDescent="0.2"/>
    <row r="966" ht="12.75" hidden="1" x14ac:dyDescent="0.2"/>
    <row r="967" ht="12.75" hidden="1" x14ac:dyDescent="0.2"/>
    <row r="968" ht="12.75" hidden="1" x14ac:dyDescent="0.2"/>
    <row r="969" ht="12.75" hidden="1" x14ac:dyDescent="0.2"/>
    <row r="970" ht="12.75" hidden="1" x14ac:dyDescent="0.2"/>
    <row r="971" ht="12.75" hidden="1" x14ac:dyDescent="0.2"/>
    <row r="972" ht="12.75" hidden="1" x14ac:dyDescent="0.2"/>
    <row r="973" ht="12.75" hidden="1" x14ac:dyDescent="0.2"/>
    <row r="974" ht="12.75" hidden="1" x14ac:dyDescent="0.2"/>
    <row r="975" ht="12.75" hidden="1" x14ac:dyDescent="0.2"/>
    <row r="976" ht="12.75" hidden="1" x14ac:dyDescent="0.2"/>
    <row r="977" ht="12.75" hidden="1" x14ac:dyDescent="0.2"/>
    <row r="978" ht="12.75" hidden="1" x14ac:dyDescent="0.2"/>
    <row r="979" ht="12.75" hidden="1" x14ac:dyDescent="0.2"/>
    <row r="980" ht="12.75" hidden="1" x14ac:dyDescent="0.2"/>
    <row r="981" ht="12.75" hidden="1" x14ac:dyDescent="0.2"/>
    <row r="982" ht="12.75" hidden="1" x14ac:dyDescent="0.2"/>
    <row r="983" ht="12.75" hidden="1" x14ac:dyDescent="0.2"/>
    <row r="984" ht="12.75" hidden="1" x14ac:dyDescent="0.2"/>
    <row r="985" ht="12.75" hidden="1" x14ac:dyDescent="0.2"/>
    <row r="986" ht="12.75" hidden="1" x14ac:dyDescent="0.2"/>
    <row r="987" ht="12.75" hidden="1" x14ac:dyDescent="0.2"/>
    <row r="988" ht="12.75" hidden="1" x14ac:dyDescent="0.2"/>
    <row r="989" ht="12.75" hidden="1" x14ac:dyDescent="0.2"/>
    <row r="990" ht="12.75" hidden="1" x14ac:dyDescent="0.2"/>
    <row r="991" ht="12.75" hidden="1" x14ac:dyDescent="0.2"/>
    <row r="992" ht="12.75" hidden="1" x14ac:dyDescent="0.2"/>
    <row r="993" ht="12.75" hidden="1" x14ac:dyDescent="0.2"/>
    <row r="994" ht="12.75" hidden="1" x14ac:dyDescent="0.2"/>
    <row r="995" ht="12.75" hidden="1" x14ac:dyDescent="0.2"/>
    <row r="996" ht="12.75" hidden="1" x14ac:dyDescent="0.2"/>
    <row r="997" ht="12.75" hidden="1" x14ac:dyDescent="0.2"/>
    <row r="998" ht="12.75" hidden="1" x14ac:dyDescent="0.2"/>
    <row r="999" ht="12.75" hidden="1" x14ac:dyDescent="0.2"/>
    <row r="1000" ht="12.75" hidden="1" x14ac:dyDescent="0.2"/>
    <row r="1001" ht="12.75" hidden="1" x14ac:dyDescent="0.2"/>
    <row r="1002" ht="12.75" hidden="1" x14ac:dyDescent="0.2"/>
    <row r="1003" ht="12.75" hidden="1" x14ac:dyDescent="0.2"/>
    <row r="1004" ht="12.75" hidden="1" x14ac:dyDescent="0.2"/>
    <row r="1005" ht="12.75" hidden="1" x14ac:dyDescent="0.2"/>
    <row r="1006" ht="12.75" hidden="1" x14ac:dyDescent="0.2"/>
    <row r="1007" ht="12.75" hidden="1" x14ac:dyDescent="0.2"/>
    <row r="1008" ht="12.75" hidden="1" x14ac:dyDescent="0.2"/>
    <row r="1009" ht="12.75" hidden="1" x14ac:dyDescent="0.2"/>
    <row r="1010" ht="12.75" hidden="1" x14ac:dyDescent="0.2"/>
    <row r="1011" ht="12.75" hidden="1" x14ac:dyDescent="0.2"/>
    <row r="1012" ht="12.75" hidden="1" x14ac:dyDescent="0.2"/>
    <row r="1013" ht="12.75" hidden="1" x14ac:dyDescent="0.2"/>
    <row r="1014" ht="12.75" hidden="1" x14ac:dyDescent="0.2"/>
    <row r="1015" ht="12.75" hidden="1" x14ac:dyDescent="0.2"/>
    <row r="1016" ht="12.75" hidden="1" x14ac:dyDescent="0.2"/>
    <row r="1017" ht="12.75" hidden="1" x14ac:dyDescent="0.2"/>
    <row r="1018" ht="12.75" hidden="1" x14ac:dyDescent="0.2"/>
    <row r="1019" ht="12.75" hidden="1" x14ac:dyDescent="0.2"/>
    <row r="1020" ht="12.75" hidden="1" x14ac:dyDescent="0.2"/>
    <row r="1021" ht="12.75" hidden="1" x14ac:dyDescent="0.2"/>
    <row r="1022" ht="12.75" hidden="1" x14ac:dyDescent="0.2"/>
    <row r="1023" ht="12.75" hidden="1" x14ac:dyDescent="0.2"/>
    <row r="1024" ht="12.75" hidden="1" x14ac:dyDescent="0.2"/>
    <row r="1025" ht="12.75" hidden="1" x14ac:dyDescent="0.2"/>
    <row r="1026" ht="12.75" hidden="1" x14ac:dyDescent="0.2"/>
    <row r="1027" ht="12.75" hidden="1" x14ac:dyDescent="0.2"/>
    <row r="1028" ht="12.75" hidden="1" x14ac:dyDescent="0.2"/>
    <row r="1029" ht="12.75" hidden="1" x14ac:dyDescent="0.2"/>
    <row r="1030" ht="12.75" hidden="1" x14ac:dyDescent="0.2"/>
    <row r="1031" ht="12.75" hidden="1" x14ac:dyDescent="0.2"/>
    <row r="1032" ht="12.75" hidden="1" x14ac:dyDescent="0.2"/>
    <row r="1033" ht="12.75" hidden="1" x14ac:dyDescent="0.2"/>
    <row r="1034" ht="12.75" hidden="1" x14ac:dyDescent="0.2"/>
    <row r="1035" ht="12.75" hidden="1" x14ac:dyDescent="0.2"/>
    <row r="1036" ht="12.75" hidden="1" x14ac:dyDescent="0.2"/>
    <row r="1037" ht="12.75" hidden="1" x14ac:dyDescent="0.2"/>
    <row r="1038" ht="12.75" hidden="1" x14ac:dyDescent="0.2"/>
    <row r="1039" ht="12.75" hidden="1" x14ac:dyDescent="0.2"/>
    <row r="1040" ht="12.75" hidden="1" x14ac:dyDescent="0.2"/>
    <row r="1041" ht="12.75" hidden="1" x14ac:dyDescent="0.2"/>
    <row r="1042" ht="12.75" hidden="1" x14ac:dyDescent="0.2"/>
    <row r="1043" ht="12.75" hidden="1" x14ac:dyDescent="0.2"/>
    <row r="1044" ht="12.75" hidden="1" x14ac:dyDescent="0.2"/>
    <row r="1045" ht="12.75" hidden="1" x14ac:dyDescent="0.2"/>
    <row r="1046" ht="12.75" hidden="1" x14ac:dyDescent="0.2"/>
    <row r="1047" ht="12.75" hidden="1" x14ac:dyDescent="0.2"/>
    <row r="1048" ht="12.75" hidden="1" x14ac:dyDescent="0.2"/>
    <row r="1049" ht="12.75" hidden="1" x14ac:dyDescent="0.2"/>
    <row r="1050" ht="12.75" hidden="1" x14ac:dyDescent="0.2"/>
    <row r="1051" ht="12.75" hidden="1" x14ac:dyDescent="0.2"/>
    <row r="1052" ht="12.75" hidden="1" x14ac:dyDescent="0.2"/>
    <row r="1053" ht="12.75" hidden="1" x14ac:dyDescent="0.2"/>
    <row r="1054" ht="12.75" hidden="1" x14ac:dyDescent="0.2"/>
    <row r="1055" ht="12.75" hidden="1" x14ac:dyDescent="0.2"/>
    <row r="1056" ht="12.75" hidden="1" x14ac:dyDescent="0.2"/>
    <row r="1057" ht="12.75" hidden="1" x14ac:dyDescent="0.2"/>
    <row r="1058" ht="12.75" hidden="1" x14ac:dyDescent="0.2"/>
    <row r="1059" ht="12.75" hidden="1" x14ac:dyDescent="0.2"/>
    <row r="1060" ht="12.75" hidden="1" x14ac:dyDescent="0.2"/>
    <row r="1061" ht="12.75" hidden="1" x14ac:dyDescent="0.2"/>
    <row r="1062" ht="12.75" hidden="1" x14ac:dyDescent="0.2"/>
    <row r="1063" ht="12.75" hidden="1" x14ac:dyDescent="0.2"/>
    <row r="1064" ht="12.75" hidden="1" x14ac:dyDescent="0.2"/>
    <row r="1065" ht="12.75" hidden="1" x14ac:dyDescent="0.2"/>
    <row r="1066" ht="12.75" hidden="1" x14ac:dyDescent="0.2"/>
    <row r="1067" ht="12.75" hidden="1" x14ac:dyDescent="0.2"/>
    <row r="1068" ht="12.75" hidden="1" x14ac:dyDescent="0.2"/>
    <row r="1069" ht="12.75" hidden="1" x14ac:dyDescent="0.2"/>
    <row r="1070" ht="12.75" hidden="1" x14ac:dyDescent="0.2"/>
    <row r="1071" ht="12.75" hidden="1" x14ac:dyDescent="0.2"/>
    <row r="1072" ht="12.75" hidden="1" x14ac:dyDescent="0.2"/>
    <row r="1073" ht="12.75" hidden="1" x14ac:dyDescent="0.2"/>
    <row r="1074" ht="12.75" hidden="1" x14ac:dyDescent="0.2"/>
    <row r="1075" ht="12.75" hidden="1" x14ac:dyDescent="0.2"/>
    <row r="1076" ht="12.75" hidden="1" x14ac:dyDescent="0.2"/>
    <row r="1077" ht="12.75" hidden="1" x14ac:dyDescent="0.2"/>
    <row r="1078" ht="12.75" hidden="1" x14ac:dyDescent="0.2"/>
    <row r="1079" ht="12.75" hidden="1" x14ac:dyDescent="0.2"/>
    <row r="1080" ht="12.75" hidden="1" x14ac:dyDescent="0.2"/>
    <row r="1081" ht="12.75" hidden="1" x14ac:dyDescent="0.2"/>
    <row r="1082" ht="12.75" hidden="1" x14ac:dyDescent="0.2"/>
    <row r="1083" ht="12.75" hidden="1" x14ac:dyDescent="0.2"/>
    <row r="1084" ht="12.75" hidden="1" x14ac:dyDescent="0.2"/>
    <row r="1085" ht="12.75" hidden="1" x14ac:dyDescent="0.2"/>
    <row r="1086" ht="12.75" hidden="1" x14ac:dyDescent="0.2"/>
    <row r="1087" ht="12.75" hidden="1" x14ac:dyDescent="0.2"/>
    <row r="1088" ht="12.75" hidden="1" x14ac:dyDescent="0.2"/>
    <row r="1089" ht="12.75" hidden="1" x14ac:dyDescent="0.2"/>
    <row r="1090" ht="12.75" hidden="1" x14ac:dyDescent="0.2"/>
    <row r="1091" ht="12.75" hidden="1" x14ac:dyDescent="0.2"/>
    <row r="1092" ht="12.75" hidden="1" x14ac:dyDescent="0.2"/>
    <row r="1093" ht="12.75" hidden="1" x14ac:dyDescent="0.2"/>
    <row r="1094" ht="12.75" hidden="1" x14ac:dyDescent="0.2"/>
    <row r="1095" ht="12.75" hidden="1" x14ac:dyDescent="0.2"/>
    <row r="1096" ht="12.75" hidden="1" x14ac:dyDescent="0.2"/>
    <row r="1097" ht="12.75" hidden="1" x14ac:dyDescent="0.2"/>
    <row r="1098" ht="12.75" hidden="1" x14ac:dyDescent="0.2"/>
    <row r="1099" ht="12.75" hidden="1" x14ac:dyDescent="0.2"/>
    <row r="1100" ht="12.75" hidden="1" x14ac:dyDescent="0.2"/>
    <row r="1101" ht="12.75" hidden="1" x14ac:dyDescent="0.2"/>
    <row r="1102" ht="12.75" hidden="1" x14ac:dyDescent="0.2"/>
    <row r="1103" ht="12.75" hidden="1" x14ac:dyDescent="0.2"/>
    <row r="1104" ht="12.75" hidden="1" x14ac:dyDescent="0.2"/>
    <row r="1105" ht="12.75" hidden="1" x14ac:dyDescent="0.2"/>
    <row r="1106" ht="12.75" hidden="1" x14ac:dyDescent="0.2"/>
    <row r="1107" ht="12.75" hidden="1" x14ac:dyDescent="0.2"/>
    <row r="1108" ht="12.75" hidden="1" x14ac:dyDescent="0.2"/>
    <row r="1109" ht="12.75" hidden="1" x14ac:dyDescent="0.2"/>
    <row r="1110" ht="12.75" hidden="1" x14ac:dyDescent="0.2"/>
    <row r="1111" ht="12.75" hidden="1" x14ac:dyDescent="0.2"/>
    <row r="1112" ht="12.75" hidden="1" x14ac:dyDescent="0.2"/>
    <row r="1113" ht="12.75" hidden="1" x14ac:dyDescent="0.2"/>
    <row r="1114" ht="12.75" hidden="1" x14ac:dyDescent="0.2"/>
    <row r="1115" ht="12.75" hidden="1" x14ac:dyDescent="0.2"/>
    <row r="1116" ht="12.75" hidden="1" x14ac:dyDescent="0.2"/>
    <row r="1117" ht="12.75" hidden="1" x14ac:dyDescent="0.2"/>
    <row r="1118" ht="12.75" hidden="1" x14ac:dyDescent="0.2"/>
    <row r="1119" ht="12.75" hidden="1" x14ac:dyDescent="0.2"/>
    <row r="1120" ht="12.75" hidden="1" x14ac:dyDescent="0.2"/>
    <row r="1121" ht="12.75" hidden="1" x14ac:dyDescent="0.2"/>
    <row r="1122" ht="12.75" hidden="1" x14ac:dyDescent="0.2"/>
    <row r="1123" ht="12.75" hidden="1" x14ac:dyDescent="0.2"/>
    <row r="1124" ht="12.75" hidden="1" x14ac:dyDescent="0.2"/>
    <row r="1125" ht="12.75" hidden="1" x14ac:dyDescent="0.2"/>
    <row r="1126" ht="12.75" hidden="1" x14ac:dyDescent="0.2"/>
    <row r="1127" ht="12.75" hidden="1" x14ac:dyDescent="0.2"/>
    <row r="1128" ht="12.75" hidden="1" x14ac:dyDescent="0.2"/>
    <row r="1129" ht="12.75" hidden="1" x14ac:dyDescent="0.2"/>
    <row r="1130" ht="12.75" hidden="1" x14ac:dyDescent="0.2"/>
    <row r="1131" ht="12.75" hidden="1" x14ac:dyDescent="0.2"/>
    <row r="1132" ht="12.75" hidden="1" x14ac:dyDescent="0.2"/>
    <row r="1133" ht="12.75" hidden="1" x14ac:dyDescent="0.2"/>
    <row r="1134" ht="12.75" hidden="1" x14ac:dyDescent="0.2"/>
    <row r="1135" ht="12.75" hidden="1" x14ac:dyDescent="0.2"/>
    <row r="1136" ht="12.75" hidden="1" x14ac:dyDescent="0.2"/>
    <row r="1137" ht="12.75" hidden="1" x14ac:dyDescent="0.2"/>
    <row r="1138" ht="12.75" hidden="1" x14ac:dyDescent="0.2"/>
    <row r="1139" ht="12.75" hidden="1" x14ac:dyDescent="0.2"/>
    <row r="1140" ht="12.75" hidden="1" x14ac:dyDescent="0.2"/>
    <row r="1141" ht="12.75" hidden="1" x14ac:dyDescent="0.2"/>
    <row r="1142" ht="12.75" hidden="1" x14ac:dyDescent="0.2"/>
    <row r="1143" ht="12.75" hidden="1" x14ac:dyDescent="0.2"/>
    <row r="1144" ht="12.75" hidden="1" x14ac:dyDescent="0.2"/>
    <row r="1145" ht="12.75" hidden="1" x14ac:dyDescent="0.2"/>
    <row r="1146" ht="12.75" hidden="1" x14ac:dyDescent="0.2"/>
    <row r="1147" ht="12.75" hidden="1" x14ac:dyDescent="0.2"/>
    <row r="1148" ht="12.75" hidden="1" x14ac:dyDescent="0.2"/>
    <row r="1149" ht="12.75" hidden="1" x14ac:dyDescent="0.2"/>
    <row r="1150" ht="12.75" hidden="1" x14ac:dyDescent="0.2"/>
    <row r="1151" ht="12.75" hidden="1" x14ac:dyDescent="0.2"/>
    <row r="1152" ht="12.75" hidden="1" x14ac:dyDescent="0.2"/>
    <row r="1153" ht="12.75" hidden="1" x14ac:dyDescent="0.2"/>
    <row r="1154" ht="12.75" hidden="1" x14ac:dyDescent="0.2"/>
    <row r="1155" ht="12.75" hidden="1" x14ac:dyDescent="0.2"/>
    <row r="1156" ht="12.75" hidden="1" x14ac:dyDescent="0.2"/>
    <row r="1157" ht="12.75" hidden="1" x14ac:dyDescent="0.2"/>
    <row r="1158" ht="12.75" hidden="1" x14ac:dyDescent="0.2"/>
    <row r="1159" ht="12.75" hidden="1" x14ac:dyDescent="0.2"/>
    <row r="1160" ht="12.75" hidden="1" x14ac:dyDescent="0.2"/>
    <row r="1161" ht="12.75" hidden="1" x14ac:dyDescent="0.2"/>
    <row r="1162" ht="12.75" hidden="1" x14ac:dyDescent="0.2"/>
    <row r="1163" ht="12.75" hidden="1" x14ac:dyDescent="0.2"/>
    <row r="1164" ht="12.75" hidden="1" x14ac:dyDescent="0.2"/>
    <row r="1165" ht="12.75" hidden="1" x14ac:dyDescent="0.2"/>
    <row r="1166" ht="12.75" hidden="1" x14ac:dyDescent="0.2"/>
    <row r="1167" ht="12.75" hidden="1" x14ac:dyDescent="0.2"/>
    <row r="1168" ht="12.75" hidden="1" x14ac:dyDescent="0.2"/>
    <row r="1169" ht="12.75" hidden="1" x14ac:dyDescent="0.2"/>
    <row r="1170" ht="12.75" hidden="1" x14ac:dyDescent="0.2"/>
    <row r="1171" ht="12.75" hidden="1" x14ac:dyDescent="0.2"/>
    <row r="1172" ht="12.75" hidden="1" x14ac:dyDescent="0.2"/>
    <row r="1173" ht="12.75" hidden="1" x14ac:dyDescent="0.2"/>
    <row r="1174" ht="12.75" hidden="1" x14ac:dyDescent="0.2"/>
    <row r="1175" ht="12.75" hidden="1" x14ac:dyDescent="0.2"/>
    <row r="1176" ht="12.75" hidden="1" x14ac:dyDescent="0.2"/>
    <row r="1177" ht="12.75" hidden="1" x14ac:dyDescent="0.2"/>
    <row r="1178" ht="12.75" hidden="1" x14ac:dyDescent="0.2"/>
    <row r="1179" ht="12.75" hidden="1" x14ac:dyDescent="0.2"/>
    <row r="1180" ht="12.75" hidden="1" x14ac:dyDescent="0.2"/>
    <row r="1181" ht="12.75" hidden="1" x14ac:dyDescent="0.2"/>
    <row r="1182" ht="12.75" hidden="1" x14ac:dyDescent="0.2"/>
    <row r="1183" ht="12.75" hidden="1" x14ac:dyDescent="0.2"/>
    <row r="1184" ht="12.75" hidden="1" x14ac:dyDescent="0.2"/>
    <row r="1185" ht="12.75" hidden="1" x14ac:dyDescent="0.2"/>
    <row r="1186" ht="12.75" hidden="1" x14ac:dyDescent="0.2"/>
    <row r="1187" ht="12.75" hidden="1" x14ac:dyDescent="0.2"/>
    <row r="1188" ht="12.75" hidden="1" x14ac:dyDescent="0.2"/>
    <row r="1189" ht="12.75" hidden="1" x14ac:dyDescent="0.2"/>
    <row r="1190" ht="12.75" hidden="1" x14ac:dyDescent="0.2"/>
    <row r="1191" ht="12.75" hidden="1" x14ac:dyDescent="0.2"/>
    <row r="1192" ht="12.75" hidden="1" x14ac:dyDescent="0.2"/>
    <row r="1193" ht="12.75" hidden="1" x14ac:dyDescent="0.2"/>
    <row r="1194" ht="12.75" hidden="1" x14ac:dyDescent="0.2"/>
    <row r="1195" ht="12.75" hidden="1" x14ac:dyDescent="0.2"/>
    <row r="1196" ht="12.75" hidden="1" x14ac:dyDescent="0.2"/>
    <row r="1197" ht="12.75" hidden="1" x14ac:dyDescent="0.2"/>
    <row r="1198" ht="12.75" hidden="1" x14ac:dyDescent="0.2"/>
    <row r="1199" ht="12.75" hidden="1" x14ac:dyDescent="0.2"/>
    <row r="1200" ht="12.75" hidden="1" x14ac:dyDescent="0.2"/>
    <row r="1201" ht="12.75" hidden="1" x14ac:dyDescent="0.2"/>
    <row r="1202" ht="12.75" hidden="1" x14ac:dyDescent="0.2"/>
    <row r="1203" ht="12.75" hidden="1" x14ac:dyDescent="0.2"/>
    <row r="1204" ht="12.75" hidden="1" x14ac:dyDescent="0.2"/>
    <row r="1205" ht="12.75" hidden="1" x14ac:dyDescent="0.2"/>
    <row r="1206" ht="12.75" hidden="1" x14ac:dyDescent="0.2"/>
    <row r="1207" ht="12.75" hidden="1" x14ac:dyDescent="0.2"/>
    <row r="1208" ht="12.75" hidden="1" x14ac:dyDescent="0.2"/>
    <row r="1209" ht="12.75" hidden="1" x14ac:dyDescent="0.2"/>
    <row r="1210" ht="12.75" hidden="1" x14ac:dyDescent="0.2"/>
    <row r="1211" ht="12.75" hidden="1" x14ac:dyDescent="0.2"/>
    <row r="1212" ht="12.75" hidden="1" x14ac:dyDescent="0.2"/>
    <row r="1213" ht="12.75" hidden="1" x14ac:dyDescent="0.2"/>
    <row r="1214" ht="12.75" hidden="1" x14ac:dyDescent="0.2"/>
    <row r="1215" ht="12.75" hidden="1" x14ac:dyDescent="0.2"/>
    <row r="1216" ht="12.75" hidden="1" x14ac:dyDescent="0.2"/>
    <row r="1217" ht="12.75" hidden="1" x14ac:dyDescent="0.2"/>
    <row r="1218" ht="12.75" hidden="1" x14ac:dyDescent="0.2"/>
    <row r="1219" ht="12.75" hidden="1" x14ac:dyDescent="0.2"/>
    <row r="1220" ht="12.75" hidden="1" x14ac:dyDescent="0.2"/>
    <row r="1221" ht="12.75" hidden="1" x14ac:dyDescent="0.2"/>
    <row r="1222" ht="12.75" hidden="1" x14ac:dyDescent="0.2"/>
    <row r="1223" ht="12.75" hidden="1" x14ac:dyDescent="0.2"/>
    <row r="1224" ht="12.75" hidden="1" x14ac:dyDescent="0.2"/>
    <row r="1225" ht="12.75" hidden="1" x14ac:dyDescent="0.2"/>
    <row r="1226" ht="12.75" hidden="1" x14ac:dyDescent="0.2"/>
    <row r="1227" ht="12.75" hidden="1" x14ac:dyDescent="0.2"/>
    <row r="1228" ht="12.75" hidden="1" x14ac:dyDescent="0.2"/>
    <row r="1229" ht="12.75" hidden="1" x14ac:dyDescent="0.2"/>
    <row r="1230" ht="12.75" hidden="1" x14ac:dyDescent="0.2"/>
    <row r="1231" ht="12.75" hidden="1" x14ac:dyDescent="0.2"/>
    <row r="1232" ht="12.75" hidden="1" x14ac:dyDescent="0.2"/>
    <row r="1233" ht="12.75" hidden="1" x14ac:dyDescent="0.2"/>
    <row r="1234" ht="12.75" hidden="1" x14ac:dyDescent="0.2"/>
    <row r="1235" ht="12.75" hidden="1" x14ac:dyDescent="0.2"/>
    <row r="1236" ht="12.75" hidden="1" x14ac:dyDescent="0.2"/>
    <row r="1237" ht="12.75" hidden="1" x14ac:dyDescent="0.2"/>
    <row r="1238" ht="12.75" hidden="1" x14ac:dyDescent="0.2"/>
    <row r="1239" ht="12.75" hidden="1" x14ac:dyDescent="0.2"/>
    <row r="1240" ht="12.75" hidden="1" x14ac:dyDescent="0.2"/>
    <row r="1241" ht="12.75" hidden="1" x14ac:dyDescent="0.2"/>
    <row r="1242" ht="12.75" hidden="1" x14ac:dyDescent="0.2"/>
    <row r="1243" ht="12.75" hidden="1" x14ac:dyDescent="0.2"/>
    <row r="1244" ht="12.75" hidden="1" x14ac:dyDescent="0.2"/>
    <row r="1245" ht="12.75" hidden="1" x14ac:dyDescent="0.2"/>
    <row r="1246" ht="12.75" hidden="1" x14ac:dyDescent="0.2"/>
    <row r="1247" ht="12.75" hidden="1" x14ac:dyDescent="0.2"/>
    <row r="1248" ht="12.75" hidden="1" x14ac:dyDescent="0.2"/>
    <row r="1249" ht="12.75" hidden="1" x14ac:dyDescent="0.2"/>
    <row r="1250" ht="12.75" hidden="1" x14ac:dyDescent="0.2"/>
    <row r="1251" ht="12.75" hidden="1" x14ac:dyDescent="0.2"/>
    <row r="1252" ht="12.75" hidden="1" x14ac:dyDescent="0.2"/>
    <row r="1253" ht="12.75" hidden="1" x14ac:dyDescent="0.2"/>
    <row r="1254" ht="12.75" hidden="1" x14ac:dyDescent="0.2"/>
    <row r="1255" ht="12.75" hidden="1" x14ac:dyDescent="0.2"/>
    <row r="1256" ht="12.75" hidden="1" x14ac:dyDescent="0.2"/>
    <row r="1257" ht="12.75" hidden="1" x14ac:dyDescent="0.2"/>
    <row r="1258" ht="12.75" hidden="1" x14ac:dyDescent="0.2"/>
    <row r="1259" ht="12.75" hidden="1" x14ac:dyDescent="0.2"/>
    <row r="1260" ht="12.75" hidden="1" x14ac:dyDescent="0.2"/>
    <row r="1261" ht="12.75" hidden="1" x14ac:dyDescent="0.2"/>
    <row r="1262" ht="12.75" hidden="1" x14ac:dyDescent="0.2"/>
    <row r="1263" ht="12.75" hidden="1" x14ac:dyDescent="0.2"/>
    <row r="1264" ht="12.75" hidden="1" x14ac:dyDescent="0.2"/>
    <row r="1265" ht="12.75" hidden="1" x14ac:dyDescent="0.2"/>
    <row r="1266" ht="12.75" hidden="1" x14ac:dyDescent="0.2"/>
    <row r="1267" ht="12.75" hidden="1" x14ac:dyDescent="0.2"/>
    <row r="1268" ht="12.75" hidden="1" x14ac:dyDescent="0.2"/>
    <row r="1269" ht="12.75" hidden="1" x14ac:dyDescent="0.2"/>
    <row r="1270" ht="12.75" hidden="1" x14ac:dyDescent="0.2"/>
    <row r="1271" ht="12.75" hidden="1" x14ac:dyDescent="0.2"/>
    <row r="1272" ht="12.75" hidden="1" x14ac:dyDescent="0.2"/>
    <row r="1273" ht="12.75" hidden="1" x14ac:dyDescent="0.2"/>
    <row r="1274" ht="12.75" hidden="1" x14ac:dyDescent="0.2"/>
    <row r="1275" ht="12.75" hidden="1" x14ac:dyDescent="0.2"/>
    <row r="1276" ht="12.75" hidden="1" x14ac:dyDescent="0.2"/>
    <row r="1277" ht="12.75" hidden="1" x14ac:dyDescent="0.2"/>
    <row r="1278" ht="12.75" hidden="1" x14ac:dyDescent="0.2"/>
    <row r="1279" ht="12.75" hidden="1" x14ac:dyDescent="0.2"/>
    <row r="1280" ht="12.75" hidden="1" x14ac:dyDescent="0.2"/>
    <row r="1281" ht="12.75" hidden="1" x14ac:dyDescent="0.2"/>
    <row r="1282" ht="12.75" hidden="1" x14ac:dyDescent="0.2"/>
    <row r="1283" ht="12.75" hidden="1" x14ac:dyDescent="0.2"/>
    <row r="1284" ht="12.75" hidden="1" x14ac:dyDescent="0.2"/>
    <row r="1285" ht="12.75" hidden="1" x14ac:dyDescent="0.2"/>
    <row r="1286" ht="12.75" hidden="1" x14ac:dyDescent="0.2"/>
    <row r="1287" ht="12.75" hidden="1" x14ac:dyDescent="0.2"/>
    <row r="1288" ht="12.75" hidden="1" x14ac:dyDescent="0.2"/>
    <row r="1289" ht="12.75" hidden="1" x14ac:dyDescent="0.2"/>
    <row r="1290" ht="12.75" hidden="1" x14ac:dyDescent="0.2"/>
    <row r="1291" ht="12.75" hidden="1" x14ac:dyDescent="0.2"/>
    <row r="1292" ht="12.75" hidden="1" x14ac:dyDescent="0.2"/>
    <row r="1293" ht="12.75" hidden="1" x14ac:dyDescent="0.2"/>
    <row r="1294" ht="12.75" hidden="1" x14ac:dyDescent="0.2"/>
    <row r="1295" ht="12.75" hidden="1" x14ac:dyDescent="0.2"/>
    <row r="1296" ht="12.75" hidden="1" x14ac:dyDescent="0.2"/>
    <row r="1297" ht="12.75" hidden="1" x14ac:dyDescent="0.2"/>
    <row r="1298" ht="12.75" hidden="1" x14ac:dyDescent="0.2"/>
    <row r="1299" ht="12.75" hidden="1" x14ac:dyDescent="0.2"/>
    <row r="1300" ht="12.75" hidden="1" x14ac:dyDescent="0.2"/>
    <row r="1301" ht="12.75" hidden="1" x14ac:dyDescent="0.2"/>
    <row r="1302" ht="12.75" hidden="1" x14ac:dyDescent="0.2"/>
    <row r="1303" ht="12.75" hidden="1" x14ac:dyDescent="0.2"/>
    <row r="1304" ht="12.75" hidden="1" x14ac:dyDescent="0.2"/>
    <row r="1305" ht="12.75" hidden="1" x14ac:dyDescent="0.2"/>
    <row r="1306" ht="12.75" hidden="1" x14ac:dyDescent="0.2"/>
    <row r="1307" ht="12.75" hidden="1" x14ac:dyDescent="0.2"/>
    <row r="1308" ht="12.75" hidden="1" x14ac:dyDescent="0.2"/>
    <row r="1309" ht="12.75" hidden="1" x14ac:dyDescent="0.2"/>
    <row r="1310" ht="12.75" hidden="1" x14ac:dyDescent="0.2"/>
    <row r="1311" ht="12.75" hidden="1" x14ac:dyDescent="0.2"/>
    <row r="1312" ht="12.75" hidden="1" x14ac:dyDescent="0.2"/>
    <row r="1313" ht="12.75" hidden="1" x14ac:dyDescent="0.2"/>
    <row r="1314" ht="12.75" hidden="1" x14ac:dyDescent="0.2"/>
    <row r="1315" ht="12.75" hidden="1" x14ac:dyDescent="0.2"/>
    <row r="1316" ht="12.75" hidden="1" x14ac:dyDescent="0.2"/>
    <row r="1317" ht="12.75" hidden="1" x14ac:dyDescent="0.2"/>
    <row r="1318" ht="12.75" hidden="1" x14ac:dyDescent="0.2"/>
    <row r="1319" ht="12.75" hidden="1" x14ac:dyDescent="0.2"/>
    <row r="1320" ht="12.75" hidden="1" x14ac:dyDescent="0.2"/>
    <row r="1321" ht="12.75" hidden="1" x14ac:dyDescent="0.2"/>
    <row r="1322" ht="12.75" hidden="1" x14ac:dyDescent="0.2"/>
    <row r="1323" ht="12.75" hidden="1" x14ac:dyDescent="0.2"/>
    <row r="1324" ht="12.75" hidden="1" x14ac:dyDescent="0.2"/>
    <row r="1325" ht="12.75" hidden="1" x14ac:dyDescent="0.2"/>
    <row r="1326" ht="12.75" hidden="1" x14ac:dyDescent="0.2"/>
    <row r="1327" ht="12.75" hidden="1" x14ac:dyDescent="0.2"/>
    <row r="1328" ht="12.75" hidden="1" x14ac:dyDescent="0.2"/>
    <row r="1329" ht="12.75" hidden="1" x14ac:dyDescent="0.2"/>
    <row r="1330" ht="12.75" hidden="1" x14ac:dyDescent="0.2"/>
    <row r="1331" ht="12.75" hidden="1" x14ac:dyDescent="0.2"/>
    <row r="1332" ht="12.75" hidden="1" x14ac:dyDescent="0.2"/>
    <row r="1333" ht="12.75" hidden="1" x14ac:dyDescent="0.2"/>
    <row r="1334" ht="12.75" hidden="1" x14ac:dyDescent="0.2"/>
    <row r="1335" ht="12.75" hidden="1" x14ac:dyDescent="0.2"/>
    <row r="1336" ht="12.75" hidden="1" x14ac:dyDescent="0.2"/>
    <row r="1337" ht="12.75" hidden="1" x14ac:dyDescent="0.2"/>
    <row r="1338" ht="12.75" hidden="1" x14ac:dyDescent="0.2"/>
    <row r="1339" ht="12.75" hidden="1" x14ac:dyDescent="0.2"/>
    <row r="1340" ht="12.75" hidden="1" x14ac:dyDescent="0.2"/>
    <row r="1341" ht="12.75" hidden="1" x14ac:dyDescent="0.2"/>
    <row r="1342" ht="12.75" hidden="1" x14ac:dyDescent="0.2"/>
    <row r="1343" ht="12.75" hidden="1" x14ac:dyDescent="0.2"/>
    <row r="1344" ht="12.75" hidden="1" x14ac:dyDescent="0.2"/>
    <row r="1345" ht="12.75" hidden="1" x14ac:dyDescent="0.2"/>
    <row r="1346" ht="12.75" hidden="1" x14ac:dyDescent="0.2"/>
    <row r="1347" ht="12.75" hidden="1" x14ac:dyDescent="0.2"/>
    <row r="1348" ht="12.75" hidden="1" x14ac:dyDescent="0.2"/>
    <row r="1349" ht="12.75" hidden="1" x14ac:dyDescent="0.2"/>
    <row r="1350" ht="12.75" hidden="1" x14ac:dyDescent="0.2"/>
    <row r="1351" ht="12.75" hidden="1" x14ac:dyDescent="0.2"/>
    <row r="1352" ht="12.75" hidden="1" x14ac:dyDescent="0.2"/>
    <row r="1353" ht="12.75" hidden="1" x14ac:dyDescent="0.2"/>
    <row r="1354" ht="12.75" hidden="1" x14ac:dyDescent="0.2"/>
    <row r="1355" ht="12.75" hidden="1" x14ac:dyDescent="0.2"/>
    <row r="1356" ht="12.75" hidden="1" x14ac:dyDescent="0.2"/>
    <row r="1357" ht="12.75" hidden="1" x14ac:dyDescent="0.2"/>
    <row r="1358" ht="12.75" hidden="1" x14ac:dyDescent="0.2"/>
    <row r="1359" ht="12.75" hidden="1" x14ac:dyDescent="0.2"/>
    <row r="1360" ht="12.75" hidden="1" x14ac:dyDescent="0.2"/>
    <row r="1361" ht="12.75" hidden="1" x14ac:dyDescent="0.2"/>
    <row r="1362" ht="12.75" hidden="1" x14ac:dyDescent="0.2"/>
    <row r="1363" ht="12.75" hidden="1" x14ac:dyDescent="0.2"/>
    <row r="1364" ht="12.75" hidden="1" x14ac:dyDescent="0.2"/>
    <row r="1365" ht="12.75" hidden="1" x14ac:dyDescent="0.2"/>
    <row r="1366" ht="12.75" hidden="1" x14ac:dyDescent="0.2"/>
    <row r="1367" ht="12.75" hidden="1" x14ac:dyDescent="0.2"/>
    <row r="1368" ht="12.75" hidden="1" x14ac:dyDescent="0.2"/>
    <row r="1369" ht="12.75" hidden="1" x14ac:dyDescent="0.2"/>
    <row r="1370" ht="12.75" hidden="1" x14ac:dyDescent="0.2"/>
    <row r="1371" ht="12.75" hidden="1" x14ac:dyDescent="0.2"/>
    <row r="1372" ht="12.75" hidden="1" x14ac:dyDescent="0.2"/>
    <row r="1373" ht="12.75" hidden="1" x14ac:dyDescent="0.2"/>
    <row r="1374" ht="12.75" hidden="1" x14ac:dyDescent="0.2"/>
    <row r="1375" ht="12.75" hidden="1" x14ac:dyDescent="0.2"/>
    <row r="1376" ht="12.75" hidden="1" x14ac:dyDescent="0.2"/>
    <row r="1377" ht="12.75" hidden="1" x14ac:dyDescent="0.2"/>
    <row r="1378" ht="12.75" hidden="1" x14ac:dyDescent="0.2"/>
    <row r="1379" ht="12.75" hidden="1" x14ac:dyDescent="0.2"/>
    <row r="1380" ht="12.75" hidden="1" x14ac:dyDescent="0.2"/>
    <row r="1381" ht="12.75" hidden="1" x14ac:dyDescent="0.2"/>
    <row r="1382" ht="12.75" hidden="1" x14ac:dyDescent="0.2"/>
    <row r="1383" ht="12.75" hidden="1" x14ac:dyDescent="0.2"/>
    <row r="1384" ht="12.75" hidden="1" x14ac:dyDescent="0.2"/>
    <row r="1385" ht="12.75" hidden="1" x14ac:dyDescent="0.2"/>
    <row r="1386" ht="12.75" hidden="1" x14ac:dyDescent="0.2"/>
    <row r="1387" ht="12.75" hidden="1" x14ac:dyDescent="0.2"/>
    <row r="1388" ht="12.75" hidden="1" x14ac:dyDescent="0.2"/>
    <row r="1389" ht="12.75" hidden="1" x14ac:dyDescent="0.2"/>
    <row r="1390" ht="12.75" hidden="1" x14ac:dyDescent="0.2"/>
    <row r="1391" ht="12.75" hidden="1" x14ac:dyDescent="0.2"/>
    <row r="1392" ht="12.75" hidden="1" x14ac:dyDescent="0.2"/>
    <row r="1393" ht="12.75" hidden="1" x14ac:dyDescent="0.2"/>
    <row r="1394" ht="12.75" hidden="1" x14ac:dyDescent="0.2"/>
    <row r="1395" ht="12.75" hidden="1" x14ac:dyDescent="0.2"/>
    <row r="1396" ht="12.75" hidden="1" x14ac:dyDescent="0.2"/>
    <row r="1397" ht="12.75" hidden="1" x14ac:dyDescent="0.2"/>
    <row r="1398" ht="12.75" hidden="1" x14ac:dyDescent="0.2"/>
    <row r="1399" ht="12.75" hidden="1" x14ac:dyDescent="0.2"/>
    <row r="1400" ht="12.75" hidden="1" x14ac:dyDescent="0.2"/>
    <row r="1401" ht="12.75" hidden="1" x14ac:dyDescent="0.2"/>
    <row r="1402" ht="12.75" hidden="1" x14ac:dyDescent="0.2"/>
    <row r="1403" ht="12.75" hidden="1" x14ac:dyDescent="0.2"/>
    <row r="1404" ht="12.75" hidden="1" x14ac:dyDescent="0.2"/>
    <row r="1405" ht="12.75" hidden="1" x14ac:dyDescent="0.2"/>
    <row r="1406" ht="12.75" hidden="1" x14ac:dyDescent="0.2"/>
    <row r="1407" ht="12.75" hidden="1" x14ac:dyDescent="0.2"/>
    <row r="1408" ht="12.75" hidden="1" x14ac:dyDescent="0.2"/>
    <row r="1409" ht="12.75" hidden="1" x14ac:dyDescent="0.2"/>
    <row r="1410" ht="12.75" hidden="1" x14ac:dyDescent="0.2"/>
    <row r="1411" ht="12.75" hidden="1" x14ac:dyDescent="0.2"/>
    <row r="1412" ht="12.75" hidden="1" x14ac:dyDescent="0.2"/>
    <row r="1413" ht="12.75" hidden="1" x14ac:dyDescent="0.2"/>
    <row r="1414" ht="12.75" hidden="1" x14ac:dyDescent="0.2"/>
    <row r="1415" ht="12.75" hidden="1" x14ac:dyDescent="0.2"/>
    <row r="1416" ht="12.75" hidden="1" x14ac:dyDescent="0.2"/>
    <row r="1417" ht="12.75" hidden="1" x14ac:dyDescent="0.2"/>
    <row r="1418" ht="12.75" hidden="1" x14ac:dyDescent="0.2"/>
    <row r="1419" ht="12.75" hidden="1" x14ac:dyDescent="0.2"/>
    <row r="1420" ht="12.75" hidden="1" x14ac:dyDescent="0.2"/>
    <row r="1421" ht="12.75" hidden="1" x14ac:dyDescent="0.2"/>
    <row r="1422" ht="12.75" hidden="1" x14ac:dyDescent="0.2"/>
    <row r="1423" ht="12.75" hidden="1" x14ac:dyDescent="0.2"/>
    <row r="1424" ht="12.75" hidden="1" x14ac:dyDescent="0.2"/>
    <row r="1425" ht="12.75" hidden="1" x14ac:dyDescent="0.2"/>
    <row r="1426" ht="12.75" hidden="1" x14ac:dyDescent="0.2"/>
    <row r="1427" ht="12.75" hidden="1" x14ac:dyDescent="0.2"/>
    <row r="1428" ht="12.75" hidden="1" x14ac:dyDescent="0.2"/>
    <row r="1429" ht="12.75" hidden="1" x14ac:dyDescent="0.2"/>
    <row r="1430" ht="12.75" hidden="1" x14ac:dyDescent="0.2"/>
    <row r="1431" ht="12.75" hidden="1" x14ac:dyDescent="0.2"/>
    <row r="1432" ht="12.75" hidden="1" x14ac:dyDescent="0.2"/>
    <row r="1433" ht="12.75" hidden="1" x14ac:dyDescent="0.2"/>
    <row r="1434" ht="12.75" hidden="1" x14ac:dyDescent="0.2"/>
    <row r="1435" ht="12.75" hidden="1" x14ac:dyDescent="0.2"/>
    <row r="1436" ht="12.75" hidden="1" x14ac:dyDescent="0.2"/>
    <row r="1437" ht="12.75" hidden="1" x14ac:dyDescent="0.2"/>
    <row r="1438" ht="12.75" hidden="1" x14ac:dyDescent="0.2"/>
    <row r="1439" ht="12.75" hidden="1" x14ac:dyDescent="0.2"/>
    <row r="1440" ht="12.75" hidden="1" x14ac:dyDescent="0.2"/>
    <row r="1441" ht="12.75" hidden="1" x14ac:dyDescent="0.2"/>
    <row r="1442" ht="12.75" hidden="1" x14ac:dyDescent="0.2"/>
    <row r="1443" ht="12.75" hidden="1" x14ac:dyDescent="0.2"/>
    <row r="1444" ht="12.75" hidden="1" x14ac:dyDescent="0.2"/>
    <row r="1445" ht="12.75" hidden="1" x14ac:dyDescent="0.2"/>
    <row r="1446" ht="12.75" hidden="1" x14ac:dyDescent="0.2"/>
    <row r="1447" ht="12.75" hidden="1" x14ac:dyDescent="0.2"/>
    <row r="1448" ht="12.75" hidden="1" x14ac:dyDescent="0.2"/>
    <row r="1449" ht="12.75" hidden="1" x14ac:dyDescent="0.2"/>
    <row r="1450" ht="12.75" hidden="1" x14ac:dyDescent="0.2"/>
    <row r="1451" ht="12.75" hidden="1" x14ac:dyDescent="0.2"/>
    <row r="1452" ht="12.75" hidden="1" x14ac:dyDescent="0.2"/>
    <row r="1453" ht="12.75" hidden="1" x14ac:dyDescent="0.2"/>
    <row r="1454" ht="12.75" hidden="1" x14ac:dyDescent="0.2"/>
    <row r="1455" ht="12.75" hidden="1" x14ac:dyDescent="0.2"/>
    <row r="1456" ht="12.75" hidden="1" x14ac:dyDescent="0.2"/>
    <row r="1457" ht="12.75" hidden="1" x14ac:dyDescent="0.2"/>
    <row r="1458" ht="12.75" hidden="1" x14ac:dyDescent="0.2"/>
    <row r="1459" ht="12.75" hidden="1" x14ac:dyDescent="0.2"/>
    <row r="1460" ht="12.75" hidden="1" x14ac:dyDescent="0.2"/>
    <row r="1461" ht="12.75" hidden="1" x14ac:dyDescent="0.2"/>
    <row r="1462" ht="12.75" hidden="1" x14ac:dyDescent="0.2"/>
    <row r="1463" ht="12.75" hidden="1" x14ac:dyDescent="0.2"/>
    <row r="1464" ht="12.75" hidden="1" x14ac:dyDescent="0.2"/>
    <row r="1465" ht="12.75" hidden="1" x14ac:dyDescent="0.2"/>
    <row r="1466" ht="12.75" hidden="1" x14ac:dyDescent="0.2"/>
    <row r="1467" ht="12.75" hidden="1" x14ac:dyDescent="0.2"/>
    <row r="1468" ht="12.75" hidden="1" x14ac:dyDescent="0.2"/>
    <row r="1469" ht="12.75" hidden="1" x14ac:dyDescent="0.2"/>
    <row r="1470" ht="12.75" hidden="1" x14ac:dyDescent="0.2"/>
    <row r="1471" ht="12.75" hidden="1" x14ac:dyDescent="0.2"/>
    <row r="1472" ht="12.75" hidden="1" x14ac:dyDescent="0.2"/>
    <row r="1473" ht="12.75" hidden="1" x14ac:dyDescent="0.2"/>
    <row r="1474" ht="12.75" hidden="1" x14ac:dyDescent="0.2"/>
    <row r="1475" ht="12.75" hidden="1" x14ac:dyDescent="0.2"/>
    <row r="1476" ht="12.75" hidden="1" x14ac:dyDescent="0.2"/>
    <row r="1477" ht="12.75" hidden="1" x14ac:dyDescent="0.2"/>
    <row r="1478" ht="12.75" hidden="1" x14ac:dyDescent="0.2"/>
    <row r="1479" ht="12.75" hidden="1" x14ac:dyDescent="0.2"/>
    <row r="1480" ht="12.75" hidden="1" x14ac:dyDescent="0.2"/>
    <row r="1481" ht="12.75" hidden="1" x14ac:dyDescent="0.2"/>
    <row r="1482" ht="12.75" hidden="1" x14ac:dyDescent="0.2"/>
    <row r="1483" ht="12.75" hidden="1" x14ac:dyDescent="0.2"/>
    <row r="1484" ht="12.75" hidden="1" x14ac:dyDescent="0.2"/>
    <row r="1485" ht="12.75" hidden="1" x14ac:dyDescent="0.2"/>
    <row r="1486" ht="12.75" hidden="1" x14ac:dyDescent="0.2"/>
    <row r="1487" ht="12.75" hidden="1" x14ac:dyDescent="0.2"/>
    <row r="1488" ht="12.75" hidden="1" x14ac:dyDescent="0.2"/>
    <row r="1489" ht="12.75" hidden="1" x14ac:dyDescent="0.2"/>
    <row r="1490" ht="12.75" hidden="1" x14ac:dyDescent="0.2"/>
    <row r="1491" ht="12.75" hidden="1" x14ac:dyDescent="0.2"/>
    <row r="1492" ht="12.75" hidden="1" x14ac:dyDescent="0.2"/>
    <row r="1493" ht="12.75" hidden="1" x14ac:dyDescent="0.2"/>
    <row r="1494" ht="12.75" hidden="1" x14ac:dyDescent="0.2"/>
    <row r="1495" ht="12.75" hidden="1" x14ac:dyDescent="0.2"/>
    <row r="1496" ht="12.75" hidden="1" x14ac:dyDescent="0.2"/>
    <row r="1497" ht="12.75" hidden="1" x14ac:dyDescent="0.2"/>
    <row r="1498" ht="12.75" hidden="1" x14ac:dyDescent="0.2"/>
    <row r="1499" ht="12.75" hidden="1" x14ac:dyDescent="0.2"/>
    <row r="1500" ht="12.75" hidden="1" x14ac:dyDescent="0.2"/>
    <row r="1501" ht="12.75" hidden="1" x14ac:dyDescent="0.2"/>
    <row r="1502" ht="12.75" hidden="1" x14ac:dyDescent="0.2"/>
    <row r="1503" ht="12.75" hidden="1" x14ac:dyDescent="0.2"/>
    <row r="1504" ht="12.75" hidden="1" x14ac:dyDescent="0.2"/>
    <row r="1505" ht="12.75" hidden="1" x14ac:dyDescent="0.2"/>
    <row r="1506" ht="12.75" hidden="1" x14ac:dyDescent="0.2"/>
    <row r="1507" ht="12.75" hidden="1" x14ac:dyDescent="0.2"/>
    <row r="1508" ht="12.75" hidden="1" x14ac:dyDescent="0.2"/>
    <row r="1509" ht="12.75" hidden="1" x14ac:dyDescent="0.2"/>
    <row r="1510" ht="12.75" hidden="1" x14ac:dyDescent="0.2"/>
    <row r="1511" ht="12.75" hidden="1" x14ac:dyDescent="0.2"/>
    <row r="1512" ht="12.75" hidden="1" x14ac:dyDescent="0.2"/>
    <row r="1513" ht="12.75" hidden="1" x14ac:dyDescent="0.2"/>
    <row r="1514" ht="12.75" hidden="1" x14ac:dyDescent="0.2"/>
    <row r="1515" ht="12.75" hidden="1" x14ac:dyDescent="0.2"/>
    <row r="1516" ht="12.75" hidden="1" x14ac:dyDescent="0.2"/>
    <row r="1517" ht="12.75" hidden="1" x14ac:dyDescent="0.2"/>
    <row r="1518" ht="12.75" hidden="1" x14ac:dyDescent="0.2"/>
    <row r="1519" ht="12.75" hidden="1" x14ac:dyDescent="0.2"/>
    <row r="1520" ht="12.75" hidden="1" x14ac:dyDescent="0.2"/>
    <row r="1521" ht="12.75" hidden="1" x14ac:dyDescent="0.2"/>
    <row r="1522" ht="12.75" hidden="1" x14ac:dyDescent="0.2"/>
    <row r="1523" ht="12.75" hidden="1" x14ac:dyDescent="0.2"/>
    <row r="1524" ht="12.75" hidden="1" x14ac:dyDescent="0.2"/>
    <row r="1525" ht="12.75" hidden="1" x14ac:dyDescent="0.2"/>
    <row r="1526" ht="12.75" hidden="1" x14ac:dyDescent="0.2"/>
    <row r="1527" ht="12.75" hidden="1" x14ac:dyDescent="0.2"/>
    <row r="1528" ht="12.75" hidden="1" x14ac:dyDescent="0.2"/>
    <row r="1529" ht="12.75" hidden="1" x14ac:dyDescent="0.2"/>
    <row r="1530" ht="12.75" hidden="1" x14ac:dyDescent="0.2"/>
    <row r="1531" ht="12.75" hidden="1" x14ac:dyDescent="0.2"/>
    <row r="1532" ht="12.75" hidden="1" x14ac:dyDescent="0.2"/>
    <row r="1533" ht="12.75" hidden="1" x14ac:dyDescent="0.2"/>
    <row r="1534" ht="12.75" hidden="1" x14ac:dyDescent="0.2"/>
    <row r="1535" ht="12.75" hidden="1" x14ac:dyDescent="0.2"/>
    <row r="1536" ht="12.75" hidden="1" x14ac:dyDescent="0.2"/>
    <row r="1537" ht="12.75" hidden="1" x14ac:dyDescent="0.2"/>
    <row r="1538" ht="12.75" hidden="1" x14ac:dyDescent="0.2"/>
    <row r="1539" ht="12.75" hidden="1" x14ac:dyDescent="0.2"/>
    <row r="1540" ht="12.75" hidden="1" x14ac:dyDescent="0.2"/>
    <row r="1541" ht="12.75" hidden="1" x14ac:dyDescent="0.2"/>
    <row r="1542" ht="12.75" hidden="1" x14ac:dyDescent="0.2"/>
    <row r="1543" ht="12.75" hidden="1" x14ac:dyDescent="0.2"/>
    <row r="1544" ht="12.75" hidden="1" x14ac:dyDescent="0.2"/>
    <row r="1545" ht="12.75" hidden="1" x14ac:dyDescent="0.2"/>
    <row r="1546" ht="12.75" hidden="1" x14ac:dyDescent="0.2"/>
    <row r="1547" ht="12.75" hidden="1" x14ac:dyDescent="0.2"/>
    <row r="1548" ht="12.75" hidden="1" x14ac:dyDescent="0.2"/>
    <row r="1549" ht="12.75" hidden="1" x14ac:dyDescent="0.2"/>
    <row r="1550" ht="12.75" hidden="1" x14ac:dyDescent="0.2"/>
    <row r="1551" ht="12.75" hidden="1" x14ac:dyDescent="0.2"/>
    <row r="1552" ht="12.75" hidden="1" x14ac:dyDescent="0.2"/>
    <row r="1553" ht="12.75" hidden="1" x14ac:dyDescent="0.2"/>
    <row r="1554" ht="12.75" hidden="1" x14ac:dyDescent="0.2"/>
    <row r="1555" ht="12.75" hidden="1" x14ac:dyDescent="0.2"/>
    <row r="1556" ht="12.75" hidden="1" x14ac:dyDescent="0.2"/>
    <row r="1557" ht="12.75" hidden="1" x14ac:dyDescent="0.2"/>
    <row r="1558" ht="12.75" hidden="1" x14ac:dyDescent="0.2"/>
    <row r="1559" ht="12.75" hidden="1" x14ac:dyDescent="0.2"/>
    <row r="1560" ht="12.75" hidden="1" x14ac:dyDescent="0.2"/>
    <row r="1561" ht="12.75" hidden="1" x14ac:dyDescent="0.2"/>
    <row r="1562" ht="12.75" hidden="1" x14ac:dyDescent="0.2"/>
    <row r="1563" ht="12.75" hidden="1" x14ac:dyDescent="0.2"/>
    <row r="1564" ht="12.75" hidden="1" x14ac:dyDescent="0.2"/>
    <row r="1565" ht="12.75" hidden="1" x14ac:dyDescent="0.2"/>
    <row r="1566" ht="12.75" hidden="1" x14ac:dyDescent="0.2"/>
    <row r="1567" ht="12.75" hidden="1" x14ac:dyDescent="0.2"/>
    <row r="1568" ht="12.75" hidden="1" x14ac:dyDescent="0.2"/>
    <row r="1569" ht="12.75" hidden="1" x14ac:dyDescent="0.2"/>
    <row r="1570" ht="12.75" hidden="1" x14ac:dyDescent="0.2"/>
    <row r="1571" ht="12.75" hidden="1" x14ac:dyDescent="0.2"/>
    <row r="1572" ht="12.75" hidden="1" x14ac:dyDescent="0.2"/>
    <row r="1573" ht="12.75" hidden="1" x14ac:dyDescent="0.2"/>
    <row r="1574" ht="12.75" hidden="1" x14ac:dyDescent="0.2"/>
    <row r="1575" ht="12.75" hidden="1" x14ac:dyDescent="0.2"/>
    <row r="1576" ht="12.75" hidden="1" x14ac:dyDescent="0.2"/>
    <row r="1577" ht="12.75" hidden="1" x14ac:dyDescent="0.2"/>
    <row r="1578" ht="12.75" hidden="1" x14ac:dyDescent="0.2"/>
    <row r="1579" ht="12.75" hidden="1" x14ac:dyDescent="0.2"/>
    <row r="1580" ht="12.75" hidden="1" x14ac:dyDescent="0.2"/>
    <row r="1581" ht="12.75" hidden="1" x14ac:dyDescent="0.2"/>
    <row r="1582" ht="12.75" hidden="1" x14ac:dyDescent="0.2"/>
    <row r="1583" ht="12.75" hidden="1" x14ac:dyDescent="0.2"/>
    <row r="1584" ht="12.75" hidden="1" x14ac:dyDescent="0.2"/>
    <row r="1585" ht="12.75" hidden="1" x14ac:dyDescent="0.2"/>
    <row r="1586" ht="12.75" hidden="1" x14ac:dyDescent="0.2"/>
    <row r="1587" ht="12.75" hidden="1" x14ac:dyDescent="0.2"/>
    <row r="1588" ht="12.75" hidden="1" x14ac:dyDescent="0.2"/>
    <row r="1589" ht="12.75" hidden="1" x14ac:dyDescent="0.2"/>
    <row r="1590" ht="12.75" hidden="1" x14ac:dyDescent="0.2"/>
    <row r="1591" ht="12.75" hidden="1" x14ac:dyDescent="0.2"/>
    <row r="1592" ht="12.75" hidden="1" x14ac:dyDescent="0.2"/>
    <row r="1593" ht="12.75" hidden="1" x14ac:dyDescent="0.2"/>
    <row r="1594" ht="12.75" hidden="1" x14ac:dyDescent="0.2"/>
    <row r="1595" ht="12.75" hidden="1" x14ac:dyDescent="0.2"/>
    <row r="1596" ht="12.75" hidden="1" x14ac:dyDescent="0.2"/>
    <row r="1597" ht="12.75" hidden="1" x14ac:dyDescent="0.2"/>
    <row r="1598" ht="12.75" hidden="1" x14ac:dyDescent="0.2"/>
    <row r="1599" ht="12.75" hidden="1" x14ac:dyDescent="0.2"/>
    <row r="1600" ht="12.75" hidden="1" x14ac:dyDescent="0.2"/>
    <row r="1601" ht="12.75" hidden="1" x14ac:dyDescent="0.2"/>
    <row r="1602" ht="12.75" hidden="1" x14ac:dyDescent="0.2"/>
    <row r="1603" ht="12.75" hidden="1" x14ac:dyDescent="0.2"/>
    <row r="1604" ht="12.75" hidden="1" x14ac:dyDescent="0.2"/>
    <row r="1605" ht="12.75" hidden="1" x14ac:dyDescent="0.2"/>
    <row r="1606" ht="12.75" hidden="1" x14ac:dyDescent="0.2"/>
    <row r="1607" ht="12.75" hidden="1" x14ac:dyDescent="0.2"/>
    <row r="1608" ht="12.75" hidden="1" x14ac:dyDescent="0.2"/>
    <row r="1609" ht="12.75" hidden="1" x14ac:dyDescent="0.2"/>
    <row r="1610" ht="12.75" hidden="1" x14ac:dyDescent="0.2"/>
    <row r="1611" ht="12.75" hidden="1" x14ac:dyDescent="0.2"/>
    <row r="1612" ht="12.75" hidden="1" x14ac:dyDescent="0.2"/>
    <row r="1613" ht="12.75" hidden="1" x14ac:dyDescent="0.2"/>
    <row r="1614" ht="12.75" hidden="1" x14ac:dyDescent="0.2"/>
    <row r="1615" ht="12.75" hidden="1" x14ac:dyDescent="0.2"/>
    <row r="1616" ht="12.75" hidden="1" x14ac:dyDescent="0.2"/>
    <row r="1617" ht="12.75" hidden="1" x14ac:dyDescent="0.2"/>
    <row r="1618" ht="12.75" hidden="1" x14ac:dyDescent="0.2"/>
    <row r="1619" ht="12.75" hidden="1" x14ac:dyDescent="0.2"/>
    <row r="1620" ht="12.75" hidden="1" x14ac:dyDescent="0.2"/>
    <row r="1621" ht="12.75" hidden="1" x14ac:dyDescent="0.2"/>
    <row r="1622" ht="12.75" hidden="1" x14ac:dyDescent="0.2"/>
    <row r="1623" ht="12.75" hidden="1" x14ac:dyDescent="0.2"/>
    <row r="1624" ht="12.75" hidden="1" x14ac:dyDescent="0.2"/>
    <row r="1625" ht="12.75" hidden="1" x14ac:dyDescent="0.2"/>
    <row r="1626" ht="12.75" hidden="1" x14ac:dyDescent="0.2"/>
    <row r="1627" ht="12.75" hidden="1" x14ac:dyDescent="0.2"/>
    <row r="1628" ht="12.75" hidden="1" x14ac:dyDescent="0.2"/>
    <row r="1629" ht="12.75" hidden="1" x14ac:dyDescent="0.2"/>
    <row r="1630" ht="12.75" hidden="1" x14ac:dyDescent="0.2"/>
    <row r="1631" ht="12.75" hidden="1" x14ac:dyDescent="0.2"/>
    <row r="1632" ht="12.75" hidden="1" x14ac:dyDescent="0.2"/>
    <row r="1633" ht="12.75" hidden="1" x14ac:dyDescent="0.2"/>
    <row r="1634" ht="12.75" hidden="1" x14ac:dyDescent="0.2"/>
    <row r="1635" ht="12.75" hidden="1" x14ac:dyDescent="0.2"/>
    <row r="1636" ht="12.75" hidden="1" x14ac:dyDescent="0.2"/>
    <row r="1637" ht="12.75" hidden="1" x14ac:dyDescent="0.2"/>
    <row r="1638" ht="12.75" hidden="1" x14ac:dyDescent="0.2"/>
    <row r="1639" ht="12.75" hidden="1" x14ac:dyDescent="0.2"/>
    <row r="1640" ht="12.75" hidden="1" x14ac:dyDescent="0.2"/>
    <row r="1641" ht="12.75" hidden="1" x14ac:dyDescent="0.2"/>
    <row r="1642" ht="12.75" hidden="1" x14ac:dyDescent="0.2"/>
    <row r="1643" ht="12.75" hidden="1" x14ac:dyDescent="0.2"/>
    <row r="1644" ht="12.75" hidden="1" x14ac:dyDescent="0.2"/>
    <row r="1645" ht="12.75" hidden="1" x14ac:dyDescent="0.2"/>
    <row r="1646" ht="12.75" hidden="1" x14ac:dyDescent="0.2"/>
    <row r="1647" ht="12.75" hidden="1" x14ac:dyDescent="0.2"/>
    <row r="1648" ht="12.75" hidden="1" x14ac:dyDescent="0.2"/>
    <row r="1649" ht="12.75" hidden="1" x14ac:dyDescent="0.2"/>
    <row r="1650" ht="12.75" hidden="1" x14ac:dyDescent="0.2"/>
    <row r="1651" ht="12.75" hidden="1" x14ac:dyDescent="0.2"/>
    <row r="1652" ht="12.75" hidden="1" x14ac:dyDescent="0.2"/>
    <row r="1653" ht="12.75" hidden="1" x14ac:dyDescent="0.2"/>
    <row r="1654" ht="12.75" hidden="1" x14ac:dyDescent="0.2"/>
    <row r="1655" ht="12.75" hidden="1" x14ac:dyDescent="0.2"/>
    <row r="1656" ht="12.75" hidden="1" x14ac:dyDescent="0.2"/>
    <row r="1657" ht="12.75" hidden="1" x14ac:dyDescent="0.2"/>
    <row r="1658" ht="12.75" hidden="1" x14ac:dyDescent="0.2"/>
    <row r="1659" ht="12.75" hidden="1" x14ac:dyDescent="0.2"/>
    <row r="1660" ht="12.75" hidden="1" x14ac:dyDescent="0.2"/>
    <row r="1661" ht="12.75" hidden="1" x14ac:dyDescent="0.2"/>
    <row r="1662" ht="12.75" hidden="1" x14ac:dyDescent="0.2"/>
    <row r="1663" ht="12.75" hidden="1" x14ac:dyDescent="0.2"/>
    <row r="1664" ht="12.75" hidden="1" x14ac:dyDescent="0.2"/>
    <row r="1665" ht="12.75" hidden="1" x14ac:dyDescent="0.2"/>
    <row r="1666" ht="12.75" hidden="1" x14ac:dyDescent="0.2"/>
    <row r="1667" ht="12.75" hidden="1" x14ac:dyDescent="0.2"/>
    <row r="1668" ht="12.75" hidden="1" x14ac:dyDescent="0.2"/>
    <row r="1669" ht="12.75" hidden="1" x14ac:dyDescent="0.2"/>
    <row r="1670" ht="12.75" hidden="1" x14ac:dyDescent="0.2"/>
    <row r="1671" ht="12.75" hidden="1" x14ac:dyDescent="0.2"/>
    <row r="1672" ht="12.75" hidden="1" x14ac:dyDescent="0.2"/>
    <row r="1673" ht="12.75" hidden="1" x14ac:dyDescent="0.2"/>
    <row r="1674" ht="12.75" hidden="1" x14ac:dyDescent="0.2"/>
    <row r="1675" ht="12.75" hidden="1" x14ac:dyDescent="0.2"/>
    <row r="1676" ht="12.75" hidden="1" x14ac:dyDescent="0.2"/>
    <row r="1677" ht="12.75" hidden="1" x14ac:dyDescent="0.2"/>
    <row r="1678" ht="12.75" hidden="1" x14ac:dyDescent="0.2"/>
    <row r="1679" ht="12.75" hidden="1" x14ac:dyDescent="0.2"/>
    <row r="1680" ht="12.75" hidden="1" x14ac:dyDescent="0.2"/>
    <row r="1681" ht="12.75" hidden="1" x14ac:dyDescent="0.2"/>
    <row r="1682" ht="12.75" hidden="1" x14ac:dyDescent="0.2"/>
    <row r="1683" ht="12.75" hidden="1" x14ac:dyDescent="0.2"/>
    <row r="1684" ht="12.75" hidden="1" x14ac:dyDescent="0.2"/>
    <row r="1685" ht="12.75" hidden="1" x14ac:dyDescent="0.2"/>
    <row r="1686" ht="12.75" hidden="1" x14ac:dyDescent="0.2"/>
    <row r="1687" ht="12.75" hidden="1" x14ac:dyDescent="0.2"/>
    <row r="1688" ht="12.75" hidden="1" x14ac:dyDescent="0.2"/>
    <row r="1689" ht="12.75" hidden="1" x14ac:dyDescent="0.2"/>
    <row r="1690" ht="12.75" hidden="1" x14ac:dyDescent="0.2"/>
    <row r="1691" ht="12.75" hidden="1" x14ac:dyDescent="0.2"/>
    <row r="1692" ht="12.75" hidden="1" x14ac:dyDescent="0.2"/>
    <row r="1693" ht="12.75" hidden="1" x14ac:dyDescent="0.2"/>
    <row r="1694" ht="12.75" hidden="1" x14ac:dyDescent="0.2"/>
    <row r="1695" ht="12.75" hidden="1" x14ac:dyDescent="0.2"/>
    <row r="1696" ht="12.75" hidden="1" x14ac:dyDescent="0.2"/>
    <row r="1697" ht="12.75" hidden="1" x14ac:dyDescent="0.2"/>
    <row r="1698" ht="12.75" hidden="1" x14ac:dyDescent="0.2"/>
    <row r="1699" ht="12.75" hidden="1" x14ac:dyDescent="0.2"/>
    <row r="1700" ht="12.75" hidden="1" x14ac:dyDescent="0.2"/>
    <row r="1701" ht="12.75" hidden="1" x14ac:dyDescent="0.2"/>
    <row r="1702" ht="12.75" hidden="1" x14ac:dyDescent="0.2"/>
    <row r="1703" ht="12.75" hidden="1" x14ac:dyDescent="0.2"/>
    <row r="1704" ht="12.75" hidden="1" x14ac:dyDescent="0.2"/>
    <row r="1705" ht="12.75" hidden="1" x14ac:dyDescent="0.2"/>
    <row r="1706" ht="12.75" hidden="1" x14ac:dyDescent="0.2"/>
    <row r="1707" ht="12.75" hidden="1" x14ac:dyDescent="0.2"/>
    <row r="1708" ht="12.75" hidden="1" x14ac:dyDescent="0.2"/>
    <row r="1709" ht="12.75" hidden="1" x14ac:dyDescent="0.2"/>
    <row r="1710" ht="12.75" hidden="1" x14ac:dyDescent="0.2"/>
    <row r="1711" ht="12.75" hidden="1" x14ac:dyDescent="0.2"/>
    <row r="1712" ht="12.75" hidden="1" x14ac:dyDescent="0.2"/>
    <row r="1713" ht="12.75" hidden="1" x14ac:dyDescent="0.2"/>
    <row r="1714" ht="12.75" hidden="1" x14ac:dyDescent="0.2"/>
    <row r="1715" ht="12.75" hidden="1" x14ac:dyDescent="0.2"/>
    <row r="1716" ht="12.75" hidden="1" x14ac:dyDescent="0.2"/>
    <row r="1717" ht="12.75" hidden="1" x14ac:dyDescent="0.2"/>
    <row r="1718" ht="12.75" hidden="1" x14ac:dyDescent="0.2"/>
    <row r="1719" ht="12.75" hidden="1" x14ac:dyDescent="0.2"/>
    <row r="1720" ht="12.75" hidden="1" x14ac:dyDescent="0.2"/>
    <row r="1721" ht="12.75" hidden="1" x14ac:dyDescent="0.2"/>
    <row r="1722" ht="12.75" hidden="1" x14ac:dyDescent="0.2"/>
    <row r="1723" ht="12.75" hidden="1" x14ac:dyDescent="0.2"/>
    <row r="1724" ht="12.75" hidden="1" x14ac:dyDescent="0.2"/>
    <row r="1725" ht="12.75" hidden="1" x14ac:dyDescent="0.2"/>
    <row r="1726" ht="12.75" hidden="1" x14ac:dyDescent="0.2"/>
    <row r="1727" ht="12.75" hidden="1" x14ac:dyDescent="0.2"/>
    <row r="1728" ht="12.75" hidden="1" x14ac:dyDescent="0.2"/>
    <row r="1729" ht="12.75" hidden="1" x14ac:dyDescent="0.2"/>
    <row r="1730" ht="12.75" hidden="1" x14ac:dyDescent="0.2"/>
    <row r="1731" ht="12.75" hidden="1" x14ac:dyDescent="0.2"/>
    <row r="1732" ht="12.75" hidden="1" x14ac:dyDescent="0.2"/>
    <row r="1733" ht="12.75" hidden="1" x14ac:dyDescent="0.2"/>
    <row r="1734" ht="12.75" hidden="1" x14ac:dyDescent="0.2"/>
    <row r="1735" ht="12.75" hidden="1" x14ac:dyDescent="0.2"/>
    <row r="1736" ht="12.75" hidden="1" x14ac:dyDescent="0.2"/>
    <row r="1737" ht="12.75" hidden="1" x14ac:dyDescent="0.2"/>
    <row r="1738" ht="12.75" hidden="1" x14ac:dyDescent="0.2"/>
    <row r="1739" ht="12.75" hidden="1" x14ac:dyDescent="0.2"/>
    <row r="1740" ht="12.75" hidden="1" x14ac:dyDescent="0.2"/>
    <row r="1741" ht="12.75" hidden="1" x14ac:dyDescent="0.2"/>
    <row r="1742" ht="12.75" hidden="1" x14ac:dyDescent="0.2"/>
    <row r="1743" ht="12.75" hidden="1" x14ac:dyDescent="0.2"/>
    <row r="1744" ht="12.75" hidden="1" x14ac:dyDescent="0.2"/>
    <row r="1745" ht="12.75" hidden="1" x14ac:dyDescent="0.2"/>
    <row r="1746" ht="12.75" hidden="1" x14ac:dyDescent="0.2"/>
    <row r="1747" ht="12.75" hidden="1" x14ac:dyDescent="0.2"/>
    <row r="1748" ht="12.75" hidden="1" x14ac:dyDescent="0.2"/>
    <row r="1749" ht="12.75" hidden="1" x14ac:dyDescent="0.2"/>
    <row r="1750" ht="12.75" hidden="1" x14ac:dyDescent="0.2"/>
    <row r="1751" ht="12.75" hidden="1" x14ac:dyDescent="0.2"/>
    <row r="1752" ht="12.75" hidden="1" x14ac:dyDescent="0.2"/>
    <row r="1753" ht="12.75" hidden="1" x14ac:dyDescent="0.2"/>
    <row r="1754" ht="12.75" hidden="1" x14ac:dyDescent="0.2"/>
    <row r="1755" ht="12.75" hidden="1" x14ac:dyDescent="0.2"/>
    <row r="1756" ht="12.75" hidden="1" x14ac:dyDescent="0.2"/>
    <row r="1757" ht="12.75" hidden="1" x14ac:dyDescent="0.2"/>
    <row r="1758" ht="12.75" hidden="1" x14ac:dyDescent="0.2"/>
    <row r="1759" ht="12.75" hidden="1" x14ac:dyDescent="0.2"/>
    <row r="1760" ht="12.75" hidden="1" x14ac:dyDescent="0.2"/>
    <row r="1761" ht="12.75" hidden="1" x14ac:dyDescent="0.2"/>
    <row r="1762" ht="12.75" hidden="1" x14ac:dyDescent="0.2"/>
    <row r="1763" ht="12.75" hidden="1" x14ac:dyDescent="0.2"/>
    <row r="1764" ht="12.75" hidden="1" x14ac:dyDescent="0.2"/>
    <row r="1765" ht="12.75" hidden="1" x14ac:dyDescent="0.2"/>
    <row r="1766" ht="12.75" hidden="1" x14ac:dyDescent="0.2"/>
    <row r="1767" ht="12.75" hidden="1" x14ac:dyDescent="0.2"/>
    <row r="1768" ht="12.75" hidden="1" x14ac:dyDescent="0.2"/>
    <row r="1769" ht="12.75" hidden="1" x14ac:dyDescent="0.2"/>
    <row r="1770" ht="12.75" hidden="1" x14ac:dyDescent="0.2"/>
    <row r="1771" ht="12.75" hidden="1" x14ac:dyDescent="0.2"/>
    <row r="1772" ht="12.75" hidden="1" x14ac:dyDescent="0.2"/>
    <row r="1773" ht="12.75" hidden="1" x14ac:dyDescent="0.2"/>
    <row r="1774" ht="12.75" hidden="1" x14ac:dyDescent="0.2"/>
    <row r="1775" ht="12.75" hidden="1" x14ac:dyDescent="0.2"/>
    <row r="1776" ht="12.75" hidden="1" x14ac:dyDescent="0.2"/>
    <row r="1777" ht="12.75" hidden="1" x14ac:dyDescent="0.2"/>
    <row r="1778" ht="12.75" hidden="1" x14ac:dyDescent="0.2"/>
    <row r="1779" ht="12.75" hidden="1" x14ac:dyDescent="0.2"/>
    <row r="1780" ht="12.75" hidden="1" x14ac:dyDescent="0.2"/>
    <row r="1781" ht="12.75" hidden="1" x14ac:dyDescent="0.2"/>
    <row r="1782" ht="12.75" hidden="1" x14ac:dyDescent="0.2"/>
    <row r="1783" ht="12.75" hidden="1" x14ac:dyDescent="0.2"/>
    <row r="1784" ht="12.75" hidden="1" x14ac:dyDescent="0.2"/>
    <row r="1785" ht="12.75" hidden="1" x14ac:dyDescent="0.2"/>
    <row r="1786" ht="12.75" hidden="1" x14ac:dyDescent="0.2"/>
    <row r="1787" ht="12.75" hidden="1" x14ac:dyDescent="0.2"/>
    <row r="1788" ht="12.75" hidden="1" x14ac:dyDescent="0.2"/>
    <row r="1789" ht="12.75" hidden="1" x14ac:dyDescent="0.2"/>
    <row r="1790" ht="12.75" hidden="1" x14ac:dyDescent="0.2"/>
    <row r="1791" ht="12.75" hidden="1" x14ac:dyDescent="0.2"/>
    <row r="1792" ht="12.75" hidden="1" x14ac:dyDescent="0.2"/>
    <row r="1793" ht="12.75" hidden="1" x14ac:dyDescent="0.2"/>
    <row r="1794" ht="12.75" hidden="1" x14ac:dyDescent="0.2"/>
    <row r="1795" ht="12.75" hidden="1" x14ac:dyDescent="0.2"/>
    <row r="1796" ht="12.75" hidden="1" x14ac:dyDescent="0.2"/>
    <row r="1797" ht="12.75" hidden="1" x14ac:dyDescent="0.2"/>
    <row r="1798" ht="12.75" hidden="1" x14ac:dyDescent="0.2"/>
    <row r="1799" ht="12.75" hidden="1" x14ac:dyDescent="0.2"/>
    <row r="1800" ht="12.75" hidden="1" x14ac:dyDescent="0.2"/>
    <row r="1801" ht="12.75" hidden="1" x14ac:dyDescent="0.2"/>
    <row r="1802" ht="12.75" hidden="1" x14ac:dyDescent="0.2"/>
    <row r="1803" ht="12.75" hidden="1" x14ac:dyDescent="0.2"/>
    <row r="1804" ht="12.75" hidden="1" x14ac:dyDescent="0.2"/>
    <row r="1805" ht="12.75" hidden="1" x14ac:dyDescent="0.2"/>
    <row r="1806" ht="12.75" hidden="1" x14ac:dyDescent="0.2"/>
    <row r="1807" ht="12.75" hidden="1" x14ac:dyDescent="0.2"/>
    <row r="1808" ht="12.75" hidden="1" x14ac:dyDescent="0.2"/>
    <row r="1809" ht="12.75" hidden="1" x14ac:dyDescent="0.2"/>
    <row r="1810" ht="12.75" hidden="1" x14ac:dyDescent="0.2"/>
    <row r="1811" ht="12.75" hidden="1" x14ac:dyDescent="0.2"/>
    <row r="1812" ht="12.75" hidden="1" x14ac:dyDescent="0.2"/>
    <row r="1813" ht="12.75" hidden="1" x14ac:dyDescent="0.2"/>
    <row r="1814" ht="12.75" hidden="1" x14ac:dyDescent="0.2"/>
    <row r="1815" ht="12.75" hidden="1" x14ac:dyDescent="0.2"/>
    <row r="1816" ht="12.75" hidden="1" x14ac:dyDescent="0.2"/>
    <row r="1817" ht="12.75" hidden="1" x14ac:dyDescent="0.2"/>
    <row r="1818" ht="12.75" hidden="1" x14ac:dyDescent="0.2"/>
    <row r="1819" ht="12.75" hidden="1" x14ac:dyDescent="0.2"/>
    <row r="1820" ht="12.75" hidden="1" x14ac:dyDescent="0.2"/>
    <row r="1821" ht="12.75" hidden="1" x14ac:dyDescent="0.2"/>
    <row r="1822" ht="12.75" hidden="1" x14ac:dyDescent="0.2"/>
    <row r="1823" ht="12.75" hidden="1" x14ac:dyDescent="0.2"/>
    <row r="1824" ht="12.75" hidden="1" x14ac:dyDescent="0.2"/>
    <row r="1825" ht="12.75" hidden="1" x14ac:dyDescent="0.2"/>
    <row r="1826" ht="12.75" hidden="1" x14ac:dyDescent="0.2"/>
    <row r="1827" ht="12.75" hidden="1" x14ac:dyDescent="0.2"/>
    <row r="1828" ht="12.75" hidden="1" x14ac:dyDescent="0.2"/>
    <row r="1829" ht="12.75" hidden="1" x14ac:dyDescent="0.2"/>
    <row r="1830" ht="12.75" hidden="1" x14ac:dyDescent="0.2"/>
    <row r="1831" ht="12.75" hidden="1" x14ac:dyDescent="0.2"/>
    <row r="1832" ht="12.75" hidden="1" x14ac:dyDescent="0.2"/>
    <row r="1833" ht="12.75" hidden="1" x14ac:dyDescent="0.2"/>
    <row r="1834" ht="12.75" hidden="1" x14ac:dyDescent="0.2"/>
    <row r="1835" ht="12.75" hidden="1" x14ac:dyDescent="0.2"/>
    <row r="1836" ht="12.75" hidden="1" x14ac:dyDescent="0.2"/>
    <row r="1837" ht="12.75" hidden="1" x14ac:dyDescent="0.2"/>
    <row r="1838" ht="12.75" hidden="1" x14ac:dyDescent="0.2"/>
    <row r="1839" ht="12.75" hidden="1" x14ac:dyDescent="0.2"/>
    <row r="1840" ht="12.75" hidden="1" x14ac:dyDescent="0.2"/>
    <row r="1841" ht="12.75" hidden="1" x14ac:dyDescent="0.2"/>
    <row r="1842" ht="12.75" hidden="1" x14ac:dyDescent="0.2"/>
    <row r="1843" ht="12.75" hidden="1" x14ac:dyDescent="0.2"/>
    <row r="1844" ht="12.75" hidden="1" x14ac:dyDescent="0.2"/>
    <row r="1845" ht="12.75" hidden="1" x14ac:dyDescent="0.2"/>
    <row r="1846" ht="12.75" hidden="1" x14ac:dyDescent="0.2"/>
    <row r="1847" ht="12.75" hidden="1" x14ac:dyDescent="0.2"/>
    <row r="1848" ht="12.75" hidden="1" x14ac:dyDescent="0.2"/>
    <row r="1849" ht="12.75" hidden="1" x14ac:dyDescent="0.2"/>
    <row r="1850" ht="12.75" hidden="1" x14ac:dyDescent="0.2"/>
    <row r="1851" ht="12.75" hidden="1" x14ac:dyDescent="0.2"/>
    <row r="1852" ht="12.75" hidden="1" x14ac:dyDescent="0.2"/>
    <row r="1853" ht="12.75" hidden="1" x14ac:dyDescent="0.2"/>
    <row r="1854" ht="12.75" hidden="1" x14ac:dyDescent="0.2"/>
    <row r="1855" ht="12.75" hidden="1" x14ac:dyDescent="0.2"/>
    <row r="1856" ht="12.75" hidden="1" x14ac:dyDescent="0.2"/>
    <row r="1857" ht="12.75" hidden="1" x14ac:dyDescent="0.2"/>
    <row r="1858" ht="12.75" hidden="1" x14ac:dyDescent="0.2"/>
    <row r="1859" ht="12.75" hidden="1" x14ac:dyDescent="0.2"/>
    <row r="1860" ht="12.75" hidden="1" x14ac:dyDescent="0.2"/>
    <row r="1861" ht="12.75" hidden="1" x14ac:dyDescent="0.2"/>
    <row r="1862" ht="12.75" hidden="1" x14ac:dyDescent="0.2"/>
    <row r="1863" ht="12.75" hidden="1" x14ac:dyDescent="0.2"/>
    <row r="1864" ht="12.75" hidden="1" x14ac:dyDescent="0.2"/>
    <row r="1865" ht="12.75" hidden="1" x14ac:dyDescent="0.2"/>
    <row r="1866" ht="12.75" hidden="1" x14ac:dyDescent="0.2"/>
    <row r="1867" ht="12.75" hidden="1" x14ac:dyDescent="0.2"/>
    <row r="1868" ht="12.75" hidden="1" x14ac:dyDescent="0.2"/>
    <row r="1869" ht="12.75" hidden="1" x14ac:dyDescent="0.2"/>
    <row r="1870" ht="12.75" hidden="1" x14ac:dyDescent="0.2"/>
    <row r="1871" ht="12.75" hidden="1" x14ac:dyDescent="0.2"/>
    <row r="1872" ht="12.75" hidden="1" x14ac:dyDescent="0.2"/>
    <row r="1873" ht="12.75" hidden="1" x14ac:dyDescent="0.2"/>
    <row r="1874" ht="12.75" hidden="1" x14ac:dyDescent="0.2"/>
    <row r="1875" ht="12.75" hidden="1" x14ac:dyDescent="0.2"/>
    <row r="1876" ht="12.75" hidden="1" x14ac:dyDescent="0.2"/>
    <row r="1877" ht="12.75" hidden="1" x14ac:dyDescent="0.2"/>
    <row r="1878" ht="12.75" hidden="1" x14ac:dyDescent="0.2"/>
    <row r="1879" ht="12.75" hidden="1" x14ac:dyDescent="0.2"/>
    <row r="1880" ht="12.75" hidden="1" x14ac:dyDescent="0.2"/>
    <row r="1881" ht="12.75" hidden="1" x14ac:dyDescent="0.2"/>
    <row r="1882" ht="12.75" hidden="1" x14ac:dyDescent="0.2"/>
    <row r="1883" ht="12.75" hidden="1" x14ac:dyDescent="0.2"/>
    <row r="1884" ht="12.75" hidden="1" x14ac:dyDescent="0.2"/>
    <row r="1885" ht="12.75" hidden="1" x14ac:dyDescent="0.2"/>
    <row r="1886" ht="12.75" hidden="1" x14ac:dyDescent="0.2"/>
    <row r="1887" ht="12.75" hidden="1" x14ac:dyDescent="0.2"/>
    <row r="1888" ht="12.75" hidden="1" x14ac:dyDescent="0.2"/>
    <row r="1889" ht="12.75" hidden="1" x14ac:dyDescent="0.2"/>
    <row r="1890" ht="12.75" hidden="1" x14ac:dyDescent="0.2"/>
    <row r="1891" ht="12.75" hidden="1" x14ac:dyDescent="0.2"/>
    <row r="1892" ht="12.75" hidden="1" x14ac:dyDescent="0.2"/>
    <row r="1893" ht="12.75" hidden="1" x14ac:dyDescent="0.2"/>
    <row r="1894" ht="12.75" hidden="1" x14ac:dyDescent="0.2"/>
    <row r="1895" ht="12.75" hidden="1" x14ac:dyDescent="0.2"/>
    <row r="1896" ht="12.75" hidden="1" x14ac:dyDescent="0.2"/>
    <row r="1897" ht="12.75" hidden="1" x14ac:dyDescent="0.2"/>
    <row r="1898" ht="12.75" hidden="1" x14ac:dyDescent="0.2"/>
    <row r="1899" ht="12.75" hidden="1" x14ac:dyDescent="0.2"/>
    <row r="1900" ht="12.75" hidden="1" x14ac:dyDescent="0.2"/>
    <row r="1901" ht="12.75" hidden="1" x14ac:dyDescent="0.2"/>
    <row r="1902" ht="12.75" hidden="1" x14ac:dyDescent="0.2"/>
    <row r="1903" ht="12.75" hidden="1" x14ac:dyDescent="0.2"/>
    <row r="1904" ht="12.75" hidden="1" x14ac:dyDescent="0.2"/>
    <row r="1905" ht="12.75" hidden="1" x14ac:dyDescent="0.2"/>
    <row r="1906" ht="12.75" hidden="1" x14ac:dyDescent="0.2"/>
    <row r="1907" ht="12.75" hidden="1" x14ac:dyDescent="0.2"/>
    <row r="1908" ht="12.75" hidden="1" x14ac:dyDescent="0.2"/>
    <row r="1909" ht="12.75" hidden="1" x14ac:dyDescent="0.2"/>
    <row r="1910" ht="12.75" hidden="1" x14ac:dyDescent="0.2"/>
    <row r="1911" ht="12.75" hidden="1" x14ac:dyDescent="0.2"/>
    <row r="1912" ht="12.75" hidden="1" x14ac:dyDescent="0.2"/>
    <row r="1913" ht="12.75" hidden="1" x14ac:dyDescent="0.2"/>
    <row r="1914" ht="12.75" hidden="1" x14ac:dyDescent="0.2"/>
    <row r="1915" ht="12.75" hidden="1" x14ac:dyDescent="0.2"/>
    <row r="1916" ht="12.75" hidden="1" x14ac:dyDescent="0.2"/>
    <row r="1917" ht="12.75" hidden="1" x14ac:dyDescent="0.2"/>
    <row r="1918" ht="12.75" hidden="1" x14ac:dyDescent="0.2"/>
    <row r="1919" ht="12.75" hidden="1" x14ac:dyDescent="0.2"/>
    <row r="1920" ht="12.75" hidden="1" x14ac:dyDescent="0.2"/>
    <row r="1921" ht="12.75" hidden="1" x14ac:dyDescent="0.2"/>
    <row r="1922" ht="12.75" hidden="1" x14ac:dyDescent="0.2"/>
    <row r="1923" ht="12.75" hidden="1" x14ac:dyDescent="0.2"/>
    <row r="1924" ht="12.75" hidden="1" x14ac:dyDescent="0.2"/>
    <row r="1925" ht="12.75" hidden="1" x14ac:dyDescent="0.2"/>
    <row r="1926" ht="12.75" hidden="1" x14ac:dyDescent="0.2"/>
    <row r="1927" ht="12.75" hidden="1" x14ac:dyDescent="0.2"/>
    <row r="1928" ht="12.75" hidden="1" x14ac:dyDescent="0.2"/>
    <row r="1929" ht="12.75" hidden="1" x14ac:dyDescent="0.2"/>
    <row r="1930" ht="12.75" hidden="1" x14ac:dyDescent="0.2"/>
    <row r="1931" ht="12.75" hidden="1" x14ac:dyDescent="0.2"/>
    <row r="1932" ht="12.75" hidden="1" x14ac:dyDescent="0.2"/>
    <row r="1933" ht="12.75" hidden="1" x14ac:dyDescent="0.2"/>
    <row r="1934" ht="12.75" hidden="1" x14ac:dyDescent="0.2"/>
    <row r="1935" ht="12.75" hidden="1" x14ac:dyDescent="0.2"/>
    <row r="1936" ht="12.75" hidden="1" x14ac:dyDescent="0.2"/>
    <row r="1937" ht="12.75" hidden="1" x14ac:dyDescent="0.2"/>
    <row r="1938" ht="12.75" hidden="1" x14ac:dyDescent="0.2"/>
    <row r="1939" ht="12.75" hidden="1" x14ac:dyDescent="0.2"/>
    <row r="1940" ht="12.75" hidden="1" x14ac:dyDescent="0.2"/>
    <row r="1941" ht="12.75" hidden="1" x14ac:dyDescent="0.2"/>
    <row r="1942" ht="12.75" hidden="1" x14ac:dyDescent="0.2"/>
    <row r="1943" ht="12.75" hidden="1" x14ac:dyDescent="0.2"/>
    <row r="1944" ht="12.75" hidden="1" x14ac:dyDescent="0.2"/>
    <row r="1945" ht="12.75" hidden="1" x14ac:dyDescent="0.2"/>
    <row r="1946" ht="12.75" hidden="1" x14ac:dyDescent="0.2"/>
    <row r="1947" ht="12.75" hidden="1" x14ac:dyDescent="0.2"/>
    <row r="1948" ht="12.75" hidden="1" x14ac:dyDescent="0.2"/>
    <row r="1949" ht="12.75" hidden="1" x14ac:dyDescent="0.2"/>
    <row r="1950" ht="12.75" hidden="1" x14ac:dyDescent="0.2"/>
    <row r="1951" ht="12.75" hidden="1" x14ac:dyDescent="0.2"/>
    <row r="1952" ht="12.75" hidden="1" x14ac:dyDescent="0.2"/>
    <row r="1953" ht="12.75" hidden="1" x14ac:dyDescent="0.2"/>
    <row r="1954" ht="12.75" hidden="1" x14ac:dyDescent="0.2"/>
    <row r="1955" ht="12.75" hidden="1" x14ac:dyDescent="0.2"/>
    <row r="1956" ht="12.75" hidden="1" x14ac:dyDescent="0.2"/>
    <row r="1957" ht="12.75" hidden="1" x14ac:dyDescent="0.2"/>
    <row r="1958" ht="12.75" hidden="1" x14ac:dyDescent="0.2"/>
    <row r="1959" ht="12.75" hidden="1" x14ac:dyDescent="0.2"/>
    <row r="1960" ht="12.75" hidden="1" x14ac:dyDescent="0.2"/>
    <row r="1961" ht="12.75" hidden="1" x14ac:dyDescent="0.2"/>
    <row r="1962" ht="12.75" hidden="1" x14ac:dyDescent="0.2"/>
    <row r="1963" ht="12.75" hidden="1" x14ac:dyDescent="0.2"/>
    <row r="1964" ht="12.75" hidden="1" x14ac:dyDescent="0.2"/>
    <row r="1965" ht="12.75" hidden="1" x14ac:dyDescent="0.2"/>
    <row r="1966" ht="12.75" hidden="1" x14ac:dyDescent="0.2"/>
    <row r="1967" ht="12.75" hidden="1" x14ac:dyDescent="0.2"/>
    <row r="1968" ht="12.75" hidden="1" x14ac:dyDescent="0.2"/>
    <row r="1969" ht="12.75" hidden="1" x14ac:dyDescent="0.2"/>
    <row r="1970" ht="12.75" hidden="1" x14ac:dyDescent="0.2"/>
    <row r="1971" ht="12.75" hidden="1" x14ac:dyDescent="0.2"/>
    <row r="1972" ht="12.75" hidden="1" x14ac:dyDescent="0.2"/>
    <row r="1973" ht="12.75" hidden="1" x14ac:dyDescent="0.2"/>
    <row r="1974" ht="12.75" hidden="1" x14ac:dyDescent="0.2"/>
    <row r="1975" ht="12.75" hidden="1" x14ac:dyDescent="0.2"/>
    <row r="1976" ht="12.75" hidden="1" x14ac:dyDescent="0.2"/>
    <row r="1977" ht="12.75" hidden="1" x14ac:dyDescent="0.2"/>
    <row r="1978" ht="12.75" hidden="1" x14ac:dyDescent="0.2"/>
    <row r="1979" ht="12.75" hidden="1" x14ac:dyDescent="0.2"/>
    <row r="1980" ht="12.75" hidden="1" x14ac:dyDescent="0.2"/>
    <row r="1981" ht="12.75" hidden="1" x14ac:dyDescent="0.2"/>
    <row r="1982" ht="12.75" hidden="1" x14ac:dyDescent="0.2"/>
    <row r="1983" ht="12.75" hidden="1" x14ac:dyDescent="0.2"/>
    <row r="1984" ht="12.75" hidden="1" x14ac:dyDescent="0.2"/>
    <row r="1985" ht="12.75" hidden="1" x14ac:dyDescent="0.2"/>
    <row r="1986" ht="12.75" hidden="1" x14ac:dyDescent="0.2"/>
    <row r="1987" ht="12.75" hidden="1" x14ac:dyDescent="0.2"/>
    <row r="1988" ht="12.75" hidden="1" x14ac:dyDescent="0.2"/>
    <row r="1989" ht="12.75" hidden="1" x14ac:dyDescent="0.2"/>
    <row r="1990" ht="12.75" hidden="1" x14ac:dyDescent="0.2"/>
    <row r="1991" ht="12.75" hidden="1" x14ac:dyDescent="0.2"/>
    <row r="1992" ht="12.75" hidden="1" x14ac:dyDescent="0.2"/>
    <row r="1993" ht="12.75" hidden="1" x14ac:dyDescent="0.2"/>
    <row r="1994" ht="12.75" hidden="1" x14ac:dyDescent="0.2"/>
    <row r="1995" ht="12.75" hidden="1" x14ac:dyDescent="0.2"/>
    <row r="1996" ht="12.75" hidden="1" x14ac:dyDescent="0.2"/>
    <row r="1997" ht="12.75" hidden="1" x14ac:dyDescent="0.2"/>
    <row r="1998" ht="12.75" hidden="1" x14ac:dyDescent="0.2"/>
    <row r="1999" ht="12.75" hidden="1" x14ac:dyDescent="0.2"/>
    <row r="2000" ht="12.75" hidden="1" x14ac:dyDescent="0.2"/>
    <row r="2001" ht="12.75" hidden="1" x14ac:dyDescent="0.2"/>
    <row r="2002" ht="12.75" hidden="1" x14ac:dyDescent="0.2"/>
    <row r="2003" ht="12.75" hidden="1" x14ac:dyDescent="0.2"/>
    <row r="2004" ht="12.75" hidden="1" x14ac:dyDescent="0.2"/>
    <row r="2005" ht="12.75" hidden="1" x14ac:dyDescent="0.2"/>
    <row r="2006" ht="12.75" hidden="1" x14ac:dyDescent="0.2"/>
    <row r="2007" ht="12.75" hidden="1" x14ac:dyDescent="0.2"/>
    <row r="2008" ht="12.75" hidden="1" x14ac:dyDescent="0.2"/>
    <row r="2009" ht="12.75" hidden="1" x14ac:dyDescent="0.2"/>
    <row r="2010" ht="12.75" hidden="1" x14ac:dyDescent="0.2"/>
    <row r="2011" ht="12.75" hidden="1" x14ac:dyDescent="0.2"/>
    <row r="2012" ht="12.75" hidden="1" x14ac:dyDescent="0.2"/>
    <row r="2013" ht="12.75" hidden="1" x14ac:dyDescent="0.2"/>
    <row r="2014" ht="12.75" hidden="1" x14ac:dyDescent="0.2"/>
    <row r="2015" ht="12.75" hidden="1" x14ac:dyDescent="0.2"/>
    <row r="2016" ht="12.75" hidden="1" x14ac:dyDescent="0.2"/>
    <row r="2017" ht="12.75" hidden="1" x14ac:dyDescent="0.2"/>
    <row r="2018" ht="12.75" hidden="1" x14ac:dyDescent="0.2"/>
    <row r="2019" ht="12.75" hidden="1" x14ac:dyDescent="0.2"/>
    <row r="2020" ht="12.75" hidden="1" x14ac:dyDescent="0.2"/>
    <row r="2021" ht="12.75" hidden="1" x14ac:dyDescent="0.2"/>
    <row r="2022" ht="12.75" hidden="1" x14ac:dyDescent="0.2"/>
    <row r="2023" ht="12.75" hidden="1" x14ac:dyDescent="0.2"/>
    <row r="2024" ht="12.75" hidden="1" x14ac:dyDescent="0.2"/>
    <row r="2025" ht="12.75" hidden="1" x14ac:dyDescent="0.2"/>
    <row r="2026" ht="12.75" hidden="1" x14ac:dyDescent="0.2"/>
    <row r="2027" ht="12.75" hidden="1" x14ac:dyDescent="0.2"/>
    <row r="2028" ht="12.75" hidden="1" x14ac:dyDescent="0.2"/>
    <row r="2029" ht="12.75" hidden="1" x14ac:dyDescent="0.2"/>
    <row r="2030" ht="12.75" hidden="1" x14ac:dyDescent="0.2"/>
    <row r="2031" ht="12.75" hidden="1" x14ac:dyDescent="0.2"/>
    <row r="2032" ht="12.75" hidden="1" x14ac:dyDescent="0.2"/>
    <row r="2033" ht="12.75" hidden="1" x14ac:dyDescent="0.2"/>
    <row r="2034" ht="12.75" hidden="1" x14ac:dyDescent="0.2"/>
    <row r="2035" ht="12.75" hidden="1" x14ac:dyDescent="0.2"/>
    <row r="2036" ht="12.75" hidden="1" x14ac:dyDescent="0.2"/>
    <row r="2037" ht="12.75" hidden="1" x14ac:dyDescent="0.2"/>
    <row r="2038" ht="12.75" hidden="1" x14ac:dyDescent="0.2"/>
    <row r="2039" ht="12.75" hidden="1" x14ac:dyDescent="0.2"/>
    <row r="2040" ht="12.75" hidden="1" x14ac:dyDescent="0.2"/>
    <row r="2041" ht="12.75" hidden="1" x14ac:dyDescent="0.2"/>
    <row r="2042" ht="12.75" hidden="1" x14ac:dyDescent="0.2"/>
    <row r="2043" ht="12.75" hidden="1" x14ac:dyDescent="0.2"/>
    <row r="2044" ht="12.75" hidden="1" x14ac:dyDescent="0.2"/>
    <row r="2045" ht="12.75" hidden="1" x14ac:dyDescent="0.2"/>
    <row r="2046" ht="12.75" hidden="1" x14ac:dyDescent="0.2"/>
    <row r="2047" ht="12.75" hidden="1" x14ac:dyDescent="0.2"/>
    <row r="2048" ht="12.75" hidden="1" x14ac:dyDescent="0.2"/>
    <row r="2049" ht="12.75" hidden="1" x14ac:dyDescent="0.2"/>
    <row r="2050" ht="12.75" hidden="1" x14ac:dyDescent="0.2"/>
    <row r="2051" ht="12.75" hidden="1" x14ac:dyDescent="0.2"/>
    <row r="2052" ht="12.75" hidden="1" x14ac:dyDescent="0.2"/>
    <row r="2053" ht="12.75" hidden="1" x14ac:dyDescent="0.2"/>
    <row r="2054" ht="12.75" hidden="1" x14ac:dyDescent="0.2"/>
    <row r="2055" ht="12.75" hidden="1" x14ac:dyDescent="0.2"/>
    <row r="2056" ht="12.75" hidden="1" x14ac:dyDescent="0.2"/>
    <row r="2057" ht="12.75" hidden="1" x14ac:dyDescent="0.2"/>
    <row r="2058" ht="12.75" hidden="1" x14ac:dyDescent="0.2"/>
    <row r="2059" ht="12.75" hidden="1" x14ac:dyDescent="0.2"/>
    <row r="2060" ht="12.75" hidden="1" x14ac:dyDescent="0.2"/>
    <row r="2061" ht="12.75" hidden="1" x14ac:dyDescent="0.2"/>
    <row r="2062" ht="12.75" hidden="1" x14ac:dyDescent="0.2"/>
    <row r="2063" ht="12.75" hidden="1" x14ac:dyDescent="0.2"/>
    <row r="2064" ht="12.75" hidden="1" x14ac:dyDescent="0.2"/>
    <row r="2065" ht="12.75" hidden="1" x14ac:dyDescent="0.2"/>
    <row r="2066" ht="12.75" hidden="1" x14ac:dyDescent="0.2"/>
    <row r="2067" ht="12.75" hidden="1" x14ac:dyDescent="0.2"/>
    <row r="2068" ht="12.75" hidden="1" x14ac:dyDescent="0.2"/>
    <row r="2069" ht="12.75" hidden="1" x14ac:dyDescent="0.2"/>
    <row r="2070" ht="12.75" hidden="1" x14ac:dyDescent="0.2"/>
    <row r="2071" ht="12.75" hidden="1" x14ac:dyDescent="0.2"/>
    <row r="2072" ht="12.75" hidden="1" x14ac:dyDescent="0.2"/>
    <row r="2073" ht="12.75" hidden="1" x14ac:dyDescent="0.2"/>
    <row r="2074" ht="12.75" hidden="1" x14ac:dyDescent="0.2"/>
    <row r="2075" ht="12.75" hidden="1" x14ac:dyDescent="0.2"/>
    <row r="2076" ht="12.75" hidden="1" x14ac:dyDescent="0.2"/>
    <row r="2077" ht="12.75" hidden="1" x14ac:dyDescent="0.2"/>
    <row r="2078" ht="12.75" hidden="1" x14ac:dyDescent="0.2"/>
    <row r="2079" ht="12.75" hidden="1" x14ac:dyDescent="0.2"/>
    <row r="2080" ht="12.75" hidden="1" x14ac:dyDescent="0.2"/>
    <row r="2081" ht="12.75" hidden="1" x14ac:dyDescent="0.2"/>
    <row r="2082" ht="12.75" hidden="1" x14ac:dyDescent="0.2"/>
    <row r="2083" ht="12.75" hidden="1" x14ac:dyDescent="0.2"/>
    <row r="2084" ht="12.75" hidden="1" x14ac:dyDescent="0.2"/>
    <row r="2085" ht="12.75" hidden="1" x14ac:dyDescent="0.2"/>
    <row r="2086" ht="12.75" hidden="1" x14ac:dyDescent="0.2"/>
    <row r="2087" ht="12.75" hidden="1" x14ac:dyDescent="0.2"/>
    <row r="2088" ht="12.75" hidden="1" x14ac:dyDescent="0.2"/>
    <row r="2089" ht="12.75" hidden="1" x14ac:dyDescent="0.2"/>
    <row r="2090" ht="12.75" hidden="1" x14ac:dyDescent="0.2"/>
    <row r="2091" ht="12.75" hidden="1" x14ac:dyDescent="0.2"/>
    <row r="2092" ht="12.75" hidden="1" x14ac:dyDescent="0.2"/>
    <row r="2093" ht="12.75" hidden="1" x14ac:dyDescent="0.2"/>
    <row r="2094" ht="12.75" hidden="1" x14ac:dyDescent="0.2"/>
    <row r="2095" ht="12.75" hidden="1" x14ac:dyDescent="0.2"/>
    <row r="2096" ht="12.75" hidden="1" x14ac:dyDescent="0.2"/>
    <row r="2097" ht="12.75" hidden="1" x14ac:dyDescent="0.2"/>
    <row r="2098" ht="12.75" hidden="1" x14ac:dyDescent="0.2"/>
    <row r="2099" ht="12.75" hidden="1" x14ac:dyDescent="0.2"/>
    <row r="2100" ht="12.75" hidden="1" x14ac:dyDescent="0.2"/>
    <row r="2101" ht="12.75" hidden="1" x14ac:dyDescent="0.2"/>
    <row r="2102" ht="12.75" hidden="1" x14ac:dyDescent="0.2"/>
    <row r="2103" ht="12.75" hidden="1" x14ac:dyDescent="0.2"/>
    <row r="2104" ht="12.75" hidden="1" x14ac:dyDescent="0.2"/>
    <row r="2105" ht="12.75" hidden="1" x14ac:dyDescent="0.2"/>
    <row r="2106" ht="12.75" hidden="1" x14ac:dyDescent="0.2"/>
    <row r="2107" ht="12.75" hidden="1" x14ac:dyDescent="0.2"/>
    <row r="2108" ht="12.75" hidden="1" x14ac:dyDescent="0.2"/>
    <row r="2109" ht="12.75" hidden="1" x14ac:dyDescent="0.2"/>
    <row r="2110" ht="12.75" hidden="1" x14ac:dyDescent="0.2"/>
    <row r="2111" ht="12.75" hidden="1" x14ac:dyDescent="0.2"/>
    <row r="2112" ht="12.75" hidden="1" x14ac:dyDescent="0.2"/>
    <row r="2113" ht="12.75" hidden="1" x14ac:dyDescent="0.2"/>
    <row r="2114" ht="12.75" hidden="1" x14ac:dyDescent="0.2"/>
    <row r="2115" ht="12.75" hidden="1" x14ac:dyDescent="0.2"/>
    <row r="2116" ht="12.75" hidden="1" x14ac:dyDescent="0.2"/>
    <row r="2117" ht="12.75" hidden="1" x14ac:dyDescent="0.2"/>
    <row r="2118" ht="12.75" hidden="1" x14ac:dyDescent="0.2"/>
    <row r="2119" ht="12.75" hidden="1" x14ac:dyDescent="0.2"/>
    <row r="2120" ht="12.75" hidden="1" x14ac:dyDescent="0.2"/>
    <row r="2121" ht="12.75" hidden="1" x14ac:dyDescent="0.2"/>
    <row r="2122" ht="12.75" hidden="1" x14ac:dyDescent="0.2"/>
    <row r="2123" ht="12.75" hidden="1" x14ac:dyDescent="0.2"/>
    <row r="2124" ht="12.75" hidden="1" x14ac:dyDescent="0.2"/>
    <row r="2125" ht="12.75" hidden="1" x14ac:dyDescent="0.2"/>
    <row r="2126" ht="12.75" hidden="1" x14ac:dyDescent="0.2"/>
    <row r="2127" ht="12.75" hidden="1" x14ac:dyDescent="0.2"/>
    <row r="2128" ht="12.75" hidden="1" x14ac:dyDescent="0.2"/>
    <row r="2129" ht="12.75" hidden="1" x14ac:dyDescent="0.2"/>
    <row r="2130" ht="12.75" hidden="1" x14ac:dyDescent="0.2"/>
    <row r="2131" ht="12.75" hidden="1" x14ac:dyDescent="0.2"/>
    <row r="2132" ht="12.75" hidden="1" x14ac:dyDescent="0.2"/>
    <row r="2133" ht="12.75" hidden="1" x14ac:dyDescent="0.2"/>
    <row r="2134" ht="12.75" hidden="1" x14ac:dyDescent="0.2"/>
    <row r="2135" ht="12.75" hidden="1" x14ac:dyDescent="0.2"/>
    <row r="2136" ht="12.75" hidden="1" x14ac:dyDescent="0.2"/>
    <row r="2137" ht="12.75" hidden="1" x14ac:dyDescent="0.2"/>
    <row r="2138" ht="12.75" hidden="1" x14ac:dyDescent="0.2"/>
    <row r="2139" ht="12.75" hidden="1" x14ac:dyDescent="0.2"/>
    <row r="2140" ht="12.75" hidden="1" x14ac:dyDescent="0.2"/>
    <row r="2141" ht="12.75" hidden="1" x14ac:dyDescent="0.2"/>
    <row r="2142" ht="12.75" hidden="1" x14ac:dyDescent="0.2"/>
    <row r="2143" ht="12.75" hidden="1" x14ac:dyDescent="0.2"/>
    <row r="2144" ht="12.75" hidden="1" x14ac:dyDescent="0.2"/>
    <row r="2145" ht="12.75" hidden="1" x14ac:dyDescent="0.2"/>
    <row r="2146" ht="12.75" hidden="1" x14ac:dyDescent="0.2"/>
    <row r="2147" ht="12.75" hidden="1" x14ac:dyDescent="0.2"/>
    <row r="2148" ht="12.75" hidden="1" x14ac:dyDescent="0.2"/>
    <row r="2149" ht="12.75" hidden="1" x14ac:dyDescent="0.2"/>
    <row r="2150" ht="12.75" hidden="1" x14ac:dyDescent="0.2"/>
    <row r="2151" ht="12.75" hidden="1" x14ac:dyDescent="0.2"/>
    <row r="2152" ht="12.75" hidden="1" x14ac:dyDescent="0.2"/>
    <row r="2153" ht="12.75" hidden="1" x14ac:dyDescent="0.2"/>
    <row r="2154" ht="12.75" hidden="1" x14ac:dyDescent="0.2"/>
    <row r="2155" ht="12.75" hidden="1" x14ac:dyDescent="0.2"/>
    <row r="2156" ht="12.75" hidden="1" x14ac:dyDescent="0.2"/>
    <row r="2157" ht="12.75" hidden="1" x14ac:dyDescent="0.2"/>
    <row r="2158" ht="12.75" hidden="1" x14ac:dyDescent="0.2"/>
    <row r="2159" ht="12.75" hidden="1" x14ac:dyDescent="0.2"/>
    <row r="2160" ht="12.75" hidden="1" x14ac:dyDescent="0.2"/>
    <row r="2161" ht="12.75" hidden="1" x14ac:dyDescent="0.2"/>
    <row r="2162" ht="12.75" hidden="1" x14ac:dyDescent="0.2"/>
    <row r="2163" ht="12.75" hidden="1" x14ac:dyDescent="0.2"/>
    <row r="2164" ht="12.75" hidden="1" x14ac:dyDescent="0.2"/>
    <row r="2165" ht="12.75" hidden="1" x14ac:dyDescent="0.2"/>
    <row r="2166" ht="12.75" hidden="1" x14ac:dyDescent="0.2"/>
    <row r="2167" ht="12.75" hidden="1" x14ac:dyDescent="0.2"/>
    <row r="2168" ht="12.75" hidden="1" x14ac:dyDescent="0.2"/>
    <row r="2169" ht="12.75" hidden="1" x14ac:dyDescent="0.2"/>
    <row r="2170" ht="12.75" hidden="1" x14ac:dyDescent="0.2"/>
    <row r="2171" ht="12.75" hidden="1" x14ac:dyDescent="0.2"/>
    <row r="2172" ht="12.75" hidden="1" x14ac:dyDescent="0.2"/>
    <row r="2173" ht="12.75" hidden="1" x14ac:dyDescent="0.2"/>
    <row r="2174" ht="12.75" hidden="1" x14ac:dyDescent="0.2"/>
    <row r="2175" ht="12.75" hidden="1" x14ac:dyDescent="0.2"/>
    <row r="2176" ht="12.75" hidden="1" x14ac:dyDescent="0.2"/>
    <row r="2177" ht="12.75" hidden="1" x14ac:dyDescent="0.2"/>
    <row r="2178" ht="12.75" hidden="1" x14ac:dyDescent="0.2"/>
    <row r="2179" ht="12.75" hidden="1" x14ac:dyDescent="0.2"/>
    <row r="2180" ht="12.75" hidden="1" x14ac:dyDescent="0.2"/>
    <row r="2181" ht="12.75" hidden="1" x14ac:dyDescent="0.2"/>
    <row r="2182" ht="12.75" hidden="1" x14ac:dyDescent="0.2"/>
    <row r="2183" ht="12.75" hidden="1" x14ac:dyDescent="0.2"/>
    <row r="2184" ht="12.75" hidden="1" x14ac:dyDescent="0.2"/>
    <row r="2185" ht="12.75" hidden="1" x14ac:dyDescent="0.2"/>
    <row r="2186" ht="12.75" hidden="1" x14ac:dyDescent="0.2"/>
    <row r="2187" ht="12.75" hidden="1" x14ac:dyDescent="0.2"/>
    <row r="2188" ht="12.75" hidden="1" x14ac:dyDescent="0.2"/>
    <row r="2189" ht="12.75" hidden="1" x14ac:dyDescent="0.2"/>
    <row r="2190" ht="12.75" hidden="1" x14ac:dyDescent="0.2"/>
    <row r="2191" ht="12.75" hidden="1" x14ac:dyDescent="0.2"/>
    <row r="2192" ht="12.75" hidden="1" x14ac:dyDescent="0.2"/>
    <row r="2193" ht="12.75" hidden="1" x14ac:dyDescent="0.2"/>
    <row r="2194" ht="12.75" hidden="1" x14ac:dyDescent="0.2"/>
    <row r="2195" ht="12.75" hidden="1" x14ac:dyDescent="0.2"/>
    <row r="2196" ht="12.75" hidden="1" x14ac:dyDescent="0.2"/>
    <row r="2197" ht="12.75" hidden="1" x14ac:dyDescent="0.2"/>
    <row r="2198" ht="12.75" hidden="1" x14ac:dyDescent="0.2"/>
    <row r="2199" ht="12.75" hidden="1" x14ac:dyDescent="0.2"/>
    <row r="2200" ht="12.75" hidden="1" x14ac:dyDescent="0.2"/>
    <row r="2201" ht="12.75" hidden="1" x14ac:dyDescent="0.2"/>
    <row r="2202" ht="12.75" hidden="1" x14ac:dyDescent="0.2"/>
    <row r="2203" ht="12.75" hidden="1" x14ac:dyDescent="0.2"/>
    <row r="2204" ht="12.75" hidden="1" x14ac:dyDescent="0.2"/>
    <row r="2205" ht="12.75" hidden="1" x14ac:dyDescent="0.2"/>
    <row r="2206" ht="12.75" hidden="1" x14ac:dyDescent="0.2"/>
    <row r="2207" ht="12.75" hidden="1" x14ac:dyDescent="0.2"/>
    <row r="2208" ht="12.75" hidden="1" x14ac:dyDescent="0.2"/>
    <row r="2209" ht="12.75" hidden="1" x14ac:dyDescent="0.2"/>
    <row r="2210" ht="12.75" hidden="1" x14ac:dyDescent="0.2"/>
    <row r="2211" ht="12.75" hidden="1" x14ac:dyDescent="0.2"/>
    <row r="2212" ht="12.75" hidden="1" x14ac:dyDescent="0.2"/>
    <row r="2213" ht="12.75" hidden="1" x14ac:dyDescent="0.2"/>
    <row r="2214" ht="12.75" hidden="1" x14ac:dyDescent="0.2"/>
    <row r="2215" ht="12.75" hidden="1" x14ac:dyDescent="0.2"/>
    <row r="2216" ht="12.75" hidden="1" x14ac:dyDescent="0.2"/>
    <row r="2217" ht="12.75" hidden="1" x14ac:dyDescent="0.2"/>
    <row r="2218" ht="12.75" hidden="1" x14ac:dyDescent="0.2"/>
    <row r="2219" ht="12.75" hidden="1" x14ac:dyDescent="0.2"/>
    <row r="2220" ht="12.75" hidden="1" x14ac:dyDescent="0.2"/>
    <row r="2221" ht="12.75" hidden="1" x14ac:dyDescent="0.2"/>
    <row r="2222" ht="12.75" hidden="1" x14ac:dyDescent="0.2"/>
    <row r="2223" ht="12.75" hidden="1" x14ac:dyDescent="0.2"/>
    <row r="2224" ht="12.75" hidden="1" x14ac:dyDescent="0.2"/>
    <row r="2225" ht="12.75" hidden="1" x14ac:dyDescent="0.2"/>
    <row r="2226" ht="12.75" hidden="1" x14ac:dyDescent="0.2"/>
    <row r="2227" ht="12.75" hidden="1" x14ac:dyDescent="0.2"/>
    <row r="2228" ht="12.75" hidden="1" x14ac:dyDescent="0.2"/>
    <row r="2229" ht="12.75" hidden="1" x14ac:dyDescent="0.2"/>
    <row r="2230" ht="12.75" hidden="1" x14ac:dyDescent="0.2"/>
    <row r="2231" ht="12.75" hidden="1" x14ac:dyDescent="0.2"/>
    <row r="2232" ht="12.75" hidden="1" x14ac:dyDescent="0.2"/>
    <row r="2233" ht="12.75" hidden="1" x14ac:dyDescent="0.2"/>
    <row r="2234" ht="12.75" hidden="1" x14ac:dyDescent="0.2"/>
    <row r="2235" ht="12.75" hidden="1" x14ac:dyDescent="0.2"/>
    <row r="2236" ht="12.75" hidden="1" x14ac:dyDescent="0.2"/>
    <row r="2237" ht="12.75" hidden="1" x14ac:dyDescent="0.2"/>
    <row r="2238" ht="12.75" hidden="1" x14ac:dyDescent="0.2"/>
    <row r="2239" ht="12.75" hidden="1" x14ac:dyDescent="0.2"/>
    <row r="2240" ht="12.75" hidden="1" x14ac:dyDescent="0.2"/>
    <row r="2241" ht="12.75" hidden="1" x14ac:dyDescent="0.2"/>
    <row r="2242" ht="12.75" hidden="1" x14ac:dyDescent="0.2"/>
    <row r="2243" ht="12.75" hidden="1" x14ac:dyDescent="0.2"/>
    <row r="2244" ht="12.75" hidden="1" x14ac:dyDescent="0.2"/>
    <row r="2245" ht="12.75" hidden="1" x14ac:dyDescent="0.2"/>
    <row r="2246" ht="12.75" hidden="1" x14ac:dyDescent="0.2"/>
    <row r="2247" ht="12.75" hidden="1" x14ac:dyDescent="0.2"/>
    <row r="2248" ht="12.75" hidden="1" x14ac:dyDescent="0.2"/>
    <row r="2249" ht="12.75" hidden="1" x14ac:dyDescent="0.2"/>
    <row r="2250" ht="12.75" hidden="1" x14ac:dyDescent="0.2"/>
    <row r="2251" ht="12.75" hidden="1" x14ac:dyDescent="0.2"/>
    <row r="2252" ht="12.75" hidden="1" x14ac:dyDescent="0.2"/>
    <row r="2253" ht="12.75" hidden="1" x14ac:dyDescent="0.2"/>
    <row r="2254" ht="12.75" hidden="1" x14ac:dyDescent="0.2"/>
    <row r="2255" ht="12.75" hidden="1" x14ac:dyDescent="0.2"/>
    <row r="2256" ht="12.75" hidden="1" x14ac:dyDescent="0.2"/>
    <row r="2257" ht="12.75" hidden="1" x14ac:dyDescent="0.2"/>
    <row r="2258" ht="12.75" hidden="1" x14ac:dyDescent="0.2"/>
    <row r="2259" ht="12.75" hidden="1" x14ac:dyDescent="0.2"/>
    <row r="2260" ht="12.75" hidden="1" x14ac:dyDescent="0.2"/>
    <row r="2261" ht="12.75" hidden="1" x14ac:dyDescent="0.2"/>
    <row r="2262" ht="12.75" hidden="1" x14ac:dyDescent="0.2"/>
    <row r="2263" ht="12.75" hidden="1" x14ac:dyDescent="0.2"/>
    <row r="2264" ht="12.75" hidden="1" x14ac:dyDescent="0.2"/>
    <row r="2265" ht="12.75" hidden="1" x14ac:dyDescent="0.2"/>
    <row r="2266" ht="12.75" hidden="1" x14ac:dyDescent="0.2"/>
    <row r="2267" ht="12.75" hidden="1" x14ac:dyDescent="0.2"/>
    <row r="2268" ht="12.75" hidden="1" x14ac:dyDescent="0.2"/>
    <row r="2269" ht="12.75" hidden="1" x14ac:dyDescent="0.2"/>
    <row r="2270" ht="12.75" hidden="1" x14ac:dyDescent="0.2"/>
    <row r="2271" ht="12.75" hidden="1" x14ac:dyDescent="0.2"/>
    <row r="2272" ht="12.75" hidden="1" x14ac:dyDescent="0.2"/>
    <row r="2273" ht="12.75" hidden="1" x14ac:dyDescent="0.2"/>
    <row r="2274" ht="12.75" hidden="1" x14ac:dyDescent="0.2"/>
    <row r="2275" ht="12.75" hidden="1" x14ac:dyDescent="0.2"/>
    <row r="2276" ht="12.75" hidden="1" x14ac:dyDescent="0.2"/>
    <row r="2277" ht="12.75" hidden="1" x14ac:dyDescent="0.2"/>
    <row r="2278" ht="12.75" hidden="1" x14ac:dyDescent="0.2"/>
    <row r="2279" ht="12.75" hidden="1" x14ac:dyDescent="0.2"/>
    <row r="2280" ht="12.75" hidden="1" x14ac:dyDescent="0.2"/>
    <row r="2281" ht="12.75" hidden="1" x14ac:dyDescent="0.2"/>
    <row r="2282" ht="12.75" hidden="1" x14ac:dyDescent="0.2"/>
    <row r="2283" ht="12.75" hidden="1" x14ac:dyDescent="0.2"/>
    <row r="2284" ht="12.75" hidden="1" x14ac:dyDescent="0.2"/>
    <row r="2285" ht="12.75" hidden="1" x14ac:dyDescent="0.2"/>
    <row r="2286" ht="12.75" hidden="1" x14ac:dyDescent="0.2"/>
    <row r="2287" ht="12.75" hidden="1" x14ac:dyDescent="0.2"/>
    <row r="2288" ht="12.75" hidden="1" x14ac:dyDescent="0.2"/>
    <row r="2289" ht="12.75" hidden="1" x14ac:dyDescent="0.2"/>
    <row r="2290" ht="12.75" hidden="1" x14ac:dyDescent="0.2"/>
    <row r="2291" ht="12.75" hidden="1" x14ac:dyDescent="0.2"/>
    <row r="2292" ht="12.75" hidden="1" x14ac:dyDescent="0.2"/>
    <row r="2293" ht="12.75" hidden="1" x14ac:dyDescent="0.2"/>
    <row r="2294" ht="12.75" hidden="1" x14ac:dyDescent="0.2"/>
    <row r="2295" ht="12.75" hidden="1" x14ac:dyDescent="0.2"/>
    <row r="2296" ht="12.75" hidden="1" x14ac:dyDescent="0.2"/>
    <row r="2297" ht="12.75" hidden="1" x14ac:dyDescent="0.2"/>
    <row r="2298" ht="12.75" hidden="1" x14ac:dyDescent="0.2"/>
    <row r="2299" ht="12.75" hidden="1" x14ac:dyDescent="0.2"/>
    <row r="2300" ht="12.75" hidden="1" x14ac:dyDescent="0.2"/>
    <row r="2301" ht="12.75" hidden="1" x14ac:dyDescent="0.2"/>
    <row r="2302" ht="12.75" hidden="1" x14ac:dyDescent="0.2"/>
    <row r="2303" ht="12.75" hidden="1" x14ac:dyDescent="0.2"/>
    <row r="2304" ht="12.75" hidden="1" x14ac:dyDescent="0.2"/>
    <row r="2305" ht="12.75" hidden="1" x14ac:dyDescent="0.2"/>
    <row r="2306" ht="12.75" hidden="1" x14ac:dyDescent="0.2"/>
    <row r="2307" ht="12.75" hidden="1" x14ac:dyDescent="0.2"/>
    <row r="2308" ht="12.75" hidden="1" x14ac:dyDescent="0.2"/>
    <row r="2309" ht="12.75" hidden="1" x14ac:dyDescent="0.2"/>
    <row r="2310" ht="12.75" hidden="1" x14ac:dyDescent="0.2"/>
    <row r="2311" ht="12.75" hidden="1" x14ac:dyDescent="0.2"/>
    <row r="2312" ht="12.75" hidden="1" x14ac:dyDescent="0.2"/>
    <row r="2313" ht="12.75" hidden="1" x14ac:dyDescent="0.2"/>
    <row r="2314" ht="12.75" hidden="1" x14ac:dyDescent="0.2"/>
    <row r="2315" ht="12.75" hidden="1" x14ac:dyDescent="0.2"/>
    <row r="2316" ht="12.75" hidden="1" x14ac:dyDescent="0.2"/>
    <row r="2317" ht="12.75" hidden="1" x14ac:dyDescent="0.2"/>
    <row r="2318" ht="12.75" hidden="1" x14ac:dyDescent="0.2"/>
    <row r="2319" ht="12.75" hidden="1" x14ac:dyDescent="0.2"/>
    <row r="2320" ht="12.75" hidden="1" x14ac:dyDescent="0.2"/>
    <row r="2321" ht="12.75" hidden="1" x14ac:dyDescent="0.2"/>
    <row r="2322" ht="12.75" hidden="1" x14ac:dyDescent="0.2"/>
    <row r="2323" ht="12.75" hidden="1" x14ac:dyDescent="0.2"/>
    <row r="2324" ht="12.75" hidden="1" x14ac:dyDescent="0.2"/>
    <row r="2325" ht="12.75" hidden="1" x14ac:dyDescent="0.2"/>
    <row r="2326" ht="12.75" hidden="1" x14ac:dyDescent="0.2"/>
    <row r="2327" ht="12.75" hidden="1" x14ac:dyDescent="0.2"/>
    <row r="2328" ht="12.75" hidden="1" x14ac:dyDescent="0.2"/>
    <row r="2329" ht="12.75" hidden="1" x14ac:dyDescent="0.2"/>
    <row r="2330" ht="12.75" hidden="1" x14ac:dyDescent="0.2"/>
    <row r="2331" ht="12.75" hidden="1" x14ac:dyDescent="0.2"/>
    <row r="2332" ht="12.75" hidden="1" x14ac:dyDescent="0.2"/>
    <row r="2333" ht="12.75" hidden="1" x14ac:dyDescent="0.2"/>
    <row r="2334" ht="12.75" hidden="1" x14ac:dyDescent="0.2"/>
    <row r="2335" ht="12.75" hidden="1" x14ac:dyDescent="0.2"/>
    <row r="2336" ht="12.75" hidden="1" x14ac:dyDescent="0.2"/>
    <row r="2337" ht="12.75" hidden="1" x14ac:dyDescent="0.2"/>
    <row r="2338" ht="12.75" hidden="1" x14ac:dyDescent="0.2"/>
    <row r="2339" ht="12.75" hidden="1" x14ac:dyDescent="0.2"/>
    <row r="2340" ht="12.75" hidden="1" x14ac:dyDescent="0.2"/>
    <row r="2341" ht="12.75" hidden="1" x14ac:dyDescent="0.2"/>
    <row r="2342" ht="12.75" hidden="1" x14ac:dyDescent="0.2"/>
    <row r="2343" ht="12.75" hidden="1" x14ac:dyDescent="0.2"/>
    <row r="2344" ht="12.75" hidden="1" x14ac:dyDescent="0.2"/>
    <row r="2345" ht="12.75" hidden="1" x14ac:dyDescent="0.2"/>
    <row r="2346" ht="12.75" hidden="1" x14ac:dyDescent="0.2"/>
    <row r="2347" ht="12.75" hidden="1" x14ac:dyDescent="0.2"/>
    <row r="2348" ht="12.75" hidden="1" x14ac:dyDescent="0.2"/>
    <row r="2349" ht="12.75" hidden="1" x14ac:dyDescent="0.2"/>
    <row r="2350" ht="12.75" hidden="1" x14ac:dyDescent="0.2"/>
    <row r="2351" ht="12.75" hidden="1" x14ac:dyDescent="0.2"/>
    <row r="2352" ht="12.75" hidden="1" x14ac:dyDescent="0.2"/>
    <row r="2353" ht="12.75" hidden="1" x14ac:dyDescent="0.2"/>
    <row r="2354" ht="12.75" hidden="1" x14ac:dyDescent="0.2"/>
    <row r="2355" ht="12.75" hidden="1" x14ac:dyDescent="0.2"/>
    <row r="2356" ht="12.75" hidden="1" x14ac:dyDescent="0.2"/>
    <row r="2357" ht="12.75" hidden="1" x14ac:dyDescent="0.2"/>
    <row r="2358" ht="12.75" hidden="1" x14ac:dyDescent="0.2"/>
    <row r="2359" ht="12.75" hidden="1" x14ac:dyDescent="0.2"/>
    <row r="2360" ht="12.75" hidden="1" x14ac:dyDescent="0.2"/>
    <row r="2361" ht="12.75" hidden="1" x14ac:dyDescent="0.2"/>
    <row r="2362" ht="12.75" hidden="1" x14ac:dyDescent="0.2"/>
    <row r="2363" ht="12.75" hidden="1" x14ac:dyDescent="0.2"/>
    <row r="2364" ht="12.75" hidden="1" x14ac:dyDescent="0.2"/>
    <row r="2365" ht="12.75" hidden="1" x14ac:dyDescent="0.2"/>
    <row r="2366" ht="12.75" hidden="1" x14ac:dyDescent="0.2"/>
    <row r="2367" ht="12.75" hidden="1" x14ac:dyDescent="0.2"/>
    <row r="2368" ht="12.75" hidden="1" x14ac:dyDescent="0.2"/>
    <row r="2369" ht="12.75" hidden="1" x14ac:dyDescent="0.2"/>
    <row r="2370" ht="12.75" hidden="1" x14ac:dyDescent="0.2"/>
    <row r="2371" ht="12.75" hidden="1" x14ac:dyDescent="0.2"/>
    <row r="2372" ht="12.75" hidden="1" x14ac:dyDescent="0.2"/>
    <row r="2373" ht="12.75" hidden="1" x14ac:dyDescent="0.2"/>
    <row r="2374" ht="12.75" hidden="1" x14ac:dyDescent="0.2"/>
    <row r="2375" ht="12.75" hidden="1" x14ac:dyDescent="0.2"/>
    <row r="2376" ht="12.75" hidden="1" x14ac:dyDescent="0.2"/>
    <row r="2377" ht="12.75" hidden="1" x14ac:dyDescent="0.2"/>
    <row r="2378" ht="12.75" hidden="1" x14ac:dyDescent="0.2"/>
    <row r="2379" ht="12.75" hidden="1" x14ac:dyDescent="0.2"/>
    <row r="2380" ht="12.75" hidden="1" x14ac:dyDescent="0.2"/>
    <row r="2381" ht="12.75" hidden="1" x14ac:dyDescent="0.2"/>
    <row r="2382" ht="12.75" hidden="1" x14ac:dyDescent="0.2"/>
    <row r="2383" ht="12.75" hidden="1" x14ac:dyDescent="0.2"/>
    <row r="2384" ht="12.75" hidden="1" x14ac:dyDescent="0.2"/>
    <row r="2385" ht="12.75" hidden="1" x14ac:dyDescent="0.2"/>
    <row r="2386" ht="12.75" hidden="1" x14ac:dyDescent="0.2"/>
    <row r="2387" ht="12.75" hidden="1" x14ac:dyDescent="0.2"/>
    <row r="2388" ht="12.75" hidden="1" x14ac:dyDescent="0.2"/>
    <row r="2389" ht="12.75" hidden="1" x14ac:dyDescent="0.2"/>
    <row r="2390" ht="12.75" hidden="1" x14ac:dyDescent="0.2"/>
    <row r="2391" ht="12.75" hidden="1" x14ac:dyDescent="0.2"/>
    <row r="2392" ht="12.75" hidden="1" x14ac:dyDescent="0.2"/>
    <row r="2393" ht="12.75" hidden="1" x14ac:dyDescent="0.2"/>
    <row r="2394" ht="12.75" hidden="1" x14ac:dyDescent="0.2"/>
    <row r="2395" ht="12.75" hidden="1" x14ac:dyDescent="0.2"/>
    <row r="2396" ht="12.75" hidden="1" x14ac:dyDescent="0.2"/>
    <row r="2397" ht="12.75" hidden="1" x14ac:dyDescent="0.2"/>
    <row r="2398" ht="12.75" hidden="1" x14ac:dyDescent="0.2"/>
    <row r="2399" ht="12.75" hidden="1" x14ac:dyDescent="0.2"/>
    <row r="2400" ht="12.75" hidden="1" x14ac:dyDescent="0.2"/>
    <row r="2401" ht="12.75" hidden="1" x14ac:dyDescent="0.2"/>
    <row r="2402" ht="12.75" hidden="1" x14ac:dyDescent="0.2"/>
    <row r="2403" ht="12.75" hidden="1" x14ac:dyDescent="0.2"/>
    <row r="2404" ht="12.75" hidden="1" x14ac:dyDescent="0.2"/>
    <row r="2405" ht="12.75" hidden="1" x14ac:dyDescent="0.2"/>
    <row r="2406" ht="12.75" hidden="1" x14ac:dyDescent="0.2"/>
    <row r="2407" ht="12.75" hidden="1" x14ac:dyDescent="0.2"/>
    <row r="2408" ht="12.75" hidden="1" x14ac:dyDescent="0.2"/>
    <row r="2409" ht="12.75" hidden="1" x14ac:dyDescent="0.2"/>
    <row r="2410" ht="12.75" hidden="1" x14ac:dyDescent="0.2"/>
    <row r="2411" ht="12.75" hidden="1" x14ac:dyDescent="0.2"/>
    <row r="2412" ht="12.75" hidden="1" x14ac:dyDescent="0.2"/>
    <row r="2413" ht="12.75" hidden="1" x14ac:dyDescent="0.2"/>
    <row r="2414" ht="12.75" hidden="1" x14ac:dyDescent="0.2"/>
    <row r="2415" ht="12.75" hidden="1" x14ac:dyDescent="0.2"/>
    <row r="2416" ht="12.75" hidden="1" x14ac:dyDescent="0.2"/>
    <row r="2417" ht="12.75" hidden="1" x14ac:dyDescent="0.2"/>
    <row r="2418" ht="12.75" hidden="1" x14ac:dyDescent="0.2"/>
    <row r="2419" ht="12.75" hidden="1" x14ac:dyDescent="0.2"/>
    <row r="2420" ht="12.75" hidden="1" x14ac:dyDescent="0.2"/>
    <row r="2421" ht="12.75" hidden="1" x14ac:dyDescent="0.2"/>
    <row r="2422" ht="12.75" hidden="1" x14ac:dyDescent="0.2"/>
    <row r="2423" ht="12.75" hidden="1" x14ac:dyDescent="0.2"/>
    <row r="2424" ht="12.75" hidden="1" x14ac:dyDescent="0.2"/>
    <row r="2425" ht="12.75" hidden="1" x14ac:dyDescent="0.2"/>
    <row r="2426" ht="12.75" hidden="1" x14ac:dyDescent="0.2"/>
    <row r="2427" ht="12.75" hidden="1" x14ac:dyDescent="0.2"/>
    <row r="2428" ht="12.75" hidden="1" x14ac:dyDescent="0.2"/>
    <row r="2429" ht="12.75" hidden="1" x14ac:dyDescent="0.2"/>
    <row r="2430" ht="12.75" hidden="1" x14ac:dyDescent="0.2"/>
    <row r="2431" ht="12.75" hidden="1" x14ac:dyDescent="0.2"/>
    <row r="2432" ht="12.75" hidden="1" x14ac:dyDescent="0.2"/>
    <row r="2433" ht="12.75" hidden="1" x14ac:dyDescent="0.2"/>
    <row r="2434" ht="12.75" hidden="1" x14ac:dyDescent="0.2"/>
    <row r="2435" ht="12.75" hidden="1" x14ac:dyDescent="0.2"/>
    <row r="2436" ht="12.75" hidden="1" x14ac:dyDescent="0.2"/>
    <row r="2437" ht="12.75" hidden="1" x14ac:dyDescent="0.2"/>
    <row r="2438" ht="12.75" hidden="1" x14ac:dyDescent="0.2"/>
    <row r="2439" ht="12.75" hidden="1" x14ac:dyDescent="0.2"/>
    <row r="2440" ht="12.75" hidden="1" x14ac:dyDescent="0.2"/>
    <row r="2441" ht="12.75" hidden="1" x14ac:dyDescent="0.2"/>
    <row r="2442" ht="12.75" hidden="1" x14ac:dyDescent="0.2"/>
    <row r="2443" ht="12.75" hidden="1" x14ac:dyDescent="0.2"/>
    <row r="2444" ht="12.75" hidden="1" x14ac:dyDescent="0.2"/>
    <row r="2445" ht="12.75" hidden="1" x14ac:dyDescent="0.2"/>
    <row r="2446" ht="12.75" hidden="1" x14ac:dyDescent="0.2"/>
    <row r="2447" ht="12.75" hidden="1" x14ac:dyDescent="0.2"/>
    <row r="2448" ht="12.75" hidden="1" x14ac:dyDescent="0.2"/>
    <row r="2449" ht="12.75" hidden="1" x14ac:dyDescent="0.2"/>
    <row r="2450" ht="12.75" hidden="1" x14ac:dyDescent="0.2"/>
    <row r="2451" ht="12.75" hidden="1" x14ac:dyDescent="0.2"/>
    <row r="2452" ht="12.75" hidden="1" x14ac:dyDescent="0.2"/>
    <row r="2453" ht="12.75" hidden="1" x14ac:dyDescent="0.2"/>
    <row r="2454" ht="12.75" hidden="1" x14ac:dyDescent="0.2"/>
    <row r="2455" ht="12.75" hidden="1" x14ac:dyDescent="0.2"/>
    <row r="2456" ht="12.75" hidden="1" x14ac:dyDescent="0.2"/>
    <row r="2457" ht="12.75" hidden="1" x14ac:dyDescent="0.2"/>
    <row r="2458" ht="12.75" hidden="1" x14ac:dyDescent="0.2"/>
    <row r="2459" ht="12.75" hidden="1" x14ac:dyDescent="0.2"/>
    <row r="2460" ht="12.75" hidden="1" x14ac:dyDescent="0.2"/>
    <row r="2461" ht="12.75" hidden="1" x14ac:dyDescent="0.2"/>
    <row r="2462" ht="12.75" hidden="1" x14ac:dyDescent="0.2"/>
    <row r="2463" ht="12.75" hidden="1" x14ac:dyDescent="0.2"/>
    <row r="2464" ht="12.75" hidden="1" x14ac:dyDescent="0.2"/>
    <row r="2465" ht="12.75" hidden="1" x14ac:dyDescent="0.2"/>
    <row r="2466" ht="12.75" hidden="1" x14ac:dyDescent="0.2"/>
    <row r="2467" ht="12.75" hidden="1" x14ac:dyDescent="0.2"/>
    <row r="2468" ht="12.75" hidden="1" x14ac:dyDescent="0.2"/>
    <row r="2469" ht="12.75" hidden="1" x14ac:dyDescent="0.2"/>
    <row r="2470" ht="12.75" hidden="1" x14ac:dyDescent="0.2"/>
    <row r="2471" ht="12.75" hidden="1" x14ac:dyDescent="0.2"/>
    <row r="2472" ht="12.75" hidden="1" x14ac:dyDescent="0.2"/>
    <row r="2473" ht="12.75" hidden="1" x14ac:dyDescent="0.2"/>
    <row r="2474" ht="12.75" hidden="1" x14ac:dyDescent="0.2"/>
    <row r="2475" ht="12.75" hidden="1" x14ac:dyDescent="0.2"/>
    <row r="2476" ht="12.75" hidden="1" x14ac:dyDescent="0.2"/>
    <row r="2477" ht="12.75" hidden="1" x14ac:dyDescent="0.2"/>
    <row r="2478" ht="12.75" hidden="1" x14ac:dyDescent="0.2"/>
    <row r="2479" ht="12.75" hidden="1" x14ac:dyDescent="0.2"/>
    <row r="2480" ht="12.75" hidden="1" x14ac:dyDescent="0.2"/>
    <row r="2481" ht="12.75" hidden="1" x14ac:dyDescent="0.2"/>
    <row r="2482" ht="12.75" hidden="1" x14ac:dyDescent="0.2"/>
    <row r="2483" ht="12.75" hidden="1" x14ac:dyDescent="0.2"/>
    <row r="2484" ht="12.75" hidden="1" x14ac:dyDescent="0.2"/>
    <row r="2485" ht="12.75" hidden="1" x14ac:dyDescent="0.2"/>
    <row r="2486" ht="12.75" hidden="1" x14ac:dyDescent="0.2"/>
    <row r="2487" ht="12.75" hidden="1" x14ac:dyDescent="0.2"/>
    <row r="2488" ht="12.75" hidden="1" x14ac:dyDescent="0.2"/>
    <row r="2489" ht="12.75" hidden="1" x14ac:dyDescent="0.2"/>
    <row r="2490" ht="12.75" hidden="1" x14ac:dyDescent="0.2"/>
    <row r="2491" ht="12.75" hidden="1" x14ac:dyDescent="0.2"/>
    <row r="2492" ht="12.75" hidden="1" x14ac:dyDescent="0.2"/>
    <row r="2493" ht="12.75" hidden="1" x14ac:dyDescent="0.2"/>
    <row r="2494" ht="12.75" hidden="1" x14ac:dyDescent="0.2"/>
    <row r="2495" ht="12.75" hidden="1" x14ac:dyDescent="0.2"/>
    <row r="2496" ht="12.75" hidden="1" x14ac:dyDescent="0.2"/>
    <row r="2497" ht="12.75" hidden="1" x14ac:dyDescent="0.2"/>
    <row r="2498" ht="12.75" hidden="1" x14ac:dyDescent="0.2"/>
    <row r="2499" ht="12.75" hidden="1" x14ac:dyDescent="0.2"/>
    <row r="2500" ht="12.75" hidden="1" x14ac:dyDescent="0.2"/>
    <row r="2501" ht="12.75" hidden="1" x14ac:dyDescent="0.2"/>
    <row r="2502" ht="12.75" hidden="1" x14ac:dyDescent="0.2"/>
    <row r="2503" ht="12.75" hidden="1" x14ac:dyDescent="0.2"/>
    <row r="2504" ht="12.75" hidden="1" x14ac:dyDescent="0.2"/>
    <row r="2505" ht="12.75" hidden="1" x14ac:dyDescent="0.2"/>
    <row r="2506" ht="12.75" hidden="1" x14ac:dyDescent="0.2"/>
    <row r="2507" ht="12.75" hidden="1" x14ac:dyDescent="0.2"/>
    <row r="2508" ht="12.75" hidden="1" x14ac:dyDescent="0.2"/>
    <row r="2509" ht="12.75" hidden="1" x14ac:dyDescent="0.2"/>
    <row r="2510" ht="12.75" hidden="1" x14ac:dyDescent="0.2"/>
    <row r="2511" ht="12.75" hidden="1" x14ac:dyDescent="0.2"/>
    <row r="2512" ht="12.75" hidden="1" x14ac:dyDescent="0.2"/>
    <row r="2513" ht="12.75" hidden="1" x14ac:dyDescent="0.2"/>
    <row r="2514" ht="12.75" hidden="1" x14ac:dyDescent="0.2"/>
    <row r="2515" ht="12.75" hidden="1" x14ac:dyDescent="0.2"/>
    <row r="2516" ht="12.75" hidden="1" x14ac:dyDescent="0.2"/>
    <row r="2517" ht="12.75" hidden="1" x14ac:dyDescent="0.2"/>
    <row r="2518" ht="12.75" hidden="1" x14ac:dyDescent="0.2"/>
    <row r="2519" ht="12.75" hidden="1" x14ac:dyDescent="0.2"/>
    <row r="2520" ht="12.75" hidden="1" x14ac:dyDescent="0.2"/>
    <row r="2521" ht="12.75" hidden="1" x14ac:dyDescent="0.2"/>
    <row r="2522" ht="12.75" hidden="1" x14ac:dyDescent="0.2"/>
    <row r="2523" ht="12.75" hidden="1" x14ac:dyDescent="0.2"/>
    <row r="2524" ht="12.75" hidden="1" x14ac:dyDescent="0.2"/>
    <row r="2525" ht="12.75" hidden="1" x14ac:dyDescent="0.2"/>
    <row r="2526" ht="12.75" hidden="1" x14ac:dyDescent="0.2"/>
    <row r="2527" ht="12.75" hidden="1" x14ac:dyDescent="0.2"/>
    <row r="2528" ht="12.75" hidden="1" x14ac:dyDescent="0.2"/>
    <row r="2529" ht="12.75" hidden="1" x14ac:dyDescent="0.2"/>
    <row r="2530" ht="12.75" hidden="1" x14ac:dyDescent="0.2"/>
    <row r="2531" ht="12.75" hidden="1" x14ac:dyDescent="0.2"/>
    <row r="2532" ht="12.75" hidden="1" x14ac:dyDescent="0.2"/>
    <row r="2533" ht="12.75" hidden="1" x14ac:dyDescent="0.2"/>
    <row r="2534" ht="12.75" hidden="1" x14ac:dyDescent="0.2"/>
    <row r="2535" ht="12.75" hidden="1" x14ac:dyDescent="0.2"/>
    <row r="2536" ht="12.75" hidden="1" x14ac:dyDescent="0.2"/>
    <row r="2537" ht="12.75" hidden="1" x14ac:dyDescent="0.2"/>
    <row r="2538" ht="12.75" hidden="1" x14ac:dyDescent="0.2"/>
    <row r="2539" ht="12.75" hidden="1" x14ac:dyDescent="0.2"/>
    <row r="2540" ht="12.75" hidden="1" x14ac:dyDescent="0.2"/>
    <row r="2541" ht="12.75" hidden="1" x14ac:dyDescent="0.2"/>
    <row r="2542" ht="12.75" hidden="1" x14ac:dyDescent="0.2"/>
    <row r="2543" ht="12.75" hidden="1" x14ac:dyDescent="0.2"/>
    <row r="2544" ht="12.75" hidden="1" x14ac:dyDescent="0.2"/>
    <row r="2545" ht="12.75" hidden="1" x14ac:dyDescent="0.2"/>
    <row r="2546" ht="12.75" hidden="1" x14ac:dyDescent="0.2"/>
    <row r="2547" ht="12.75" hidden="1" x14ac:dyDescent="0.2"/>
    <row r="2548" ht="12.75" hidden="1" x14ac:dyDescent="0.2"/>
    <row r="2549" ht="12.75" hidden="1" x14ac:dyDescent="0.2"/>
    <row r="2550" ht="12.75" hidden="1" x14ac:dyDescent="0.2"/>
    <row r="2551" ht="12.75" hidden="1" x14ac:dyDescent="0.2"/>
    <row r="2552" ht="12.75" hidden="1" x14ac:dyDescent="0.2"/>
    <row r="2553" ht="12.75" hidden="1" x14ac:dyDescent="0.2"/>
    <row r="2554" ht="12.75" hidden="1" x14ac:dyDescent="0.2"/>
    <row r="2555" ht="12.75" hidden="1" x14ac:dyDescent="0.2"/>
    <row r="2556" ht="12.75" hidden="1" x14ac:dyDescent="0.2"/>
    <row r="2557" ht="12.75" hidden="1" x14ac:dyDescent="0.2"/>
    <row r="2558" ht="12.75" hidden="1" x14ac:dyDescent="0.2"/>
    <row r="2559" ht="12.75" hidden="1" x14ac:dyDescent="0.2"/>
    <row r="2560" ht="12.75" hidden="1" x14ac:dyDescent="0.2"/>
    <row r="2561" ht="12.75" hidden="1" x14ac:dyDescent="0.2"/>
    <row r="2562" ht="12.75" hidden="1" x14ac:dyDescent="0.2"/>
    <row r="2563" ht="12.75" hidden="1" x14ac:dyDescent="0.2"/>
    <row r="2564" ht="12.75" hidden="1" x14ac:dyDescent="0.2"/>
    <row r="2565" ht="12.75" hidden="1" x14ac:dyDescent="0.2"/>
    <row r="2566" ht="12.75" hidden="1" x14ac:dyDescent="0.2"/>
    <row r="2567" ht="12.75" hidden="1" x14ac:dyDescent="0.2"/>
    <row r="2568" ht="12.75" hidden="1" x14ac:dyDescent="0.2"/>
    <row r="2569" ht="12.75" hidden="1" x14ac:dyDescent="0.2"/>
    <row r="2570" ht="12.75" hidden="1" x14ac:dyDescent="0.2"/>
    <row r="2571" ht="12.75" hidden="1" x14ac:dyDescent="0.2"/>
    <row r="2572" ht="12.75" hidden="1" x14ac:dyDescent="0.2"/>
    <row r="2573" ht="12.75" hidden="1" x14ac:dyDescent="0.2"/>
    <row r="2574" ht="12.75" hidden="1" x14ac:dyDescent="0.2"/>
    <row r="2575" ht="12.75" hidden="1" x14ac:dyDescent="0.2"/>
    <row r="2576" ht="12.75" hidden="1" x14ac:dyDescent="0.2"/>
    <row r="2577" ht="12.75" hidden="1" x14ac:dyDescent="0.2"/>
    <row r="2578" ht="12.75" hidden="1" x14ac:dyDescent="0.2"/>
    <row r="2579" ht="12.75" hidden="1" x14ac:dyDescent="0.2"/>
    <row r="2580" ht="12.75" hidden="1" x14ac:dyDescent="0.2"/>
    <row r="2581" ht="12.75" hidden="1" x14ac:dyDescent="0.2"/>
    <row r="2582" ht="12.75" hidden="1" x14ac:dyDescent="0.2"/>
    <row r="2583" ht="12.75" hidden="1" x14ac:dyDescent="0.2"/>
    <row r="2584" ht="12.75" hidden="1" x14ac:dyDescent="0.2"/>
    <row r="2585" ht="12.75" hidden="1" x14ac:dyDescent="0.2"/>
    <row r="2586" ht="12.75" hidden="1" x14ac:dyDescent="0.2"/>
    <row r="2587" ht="12.75" hidden="1" x14ac:dyDescent="0.2"/>
    <row r="2588" ht="12.75" hidden="1" x14ac:dyDescent="0.2"/>
    <row r="2589" ht="12.75" hidden="1" x14ac:dyDescent="0.2"/>
    <row r="2590" ht="12.75" hidden="1" x14ac:dyDescent="0.2"/>
    <row r="2591" ht="12.75" hidden="1" x14ac:dyDescent="0.2"/>
    <row r="2592" ht="12.75" hidden="1" x14ac:dyDescent="0.2"/>
    <row r="2593" ht="12.75" hidden="1" x14ac:dyDescent="0.2"/>
    <row r="2594" ht="12.75" hidden="1" x14ac:dyDescent="0.2"/>
    <row r="2595" ht="12.75" hidden="1" x14ac:dyDescent="0.2"/>
    <row r="2596" ht="12.75" hidden="1" x14ac:dyDescent="0.2"/>
    <row r="2597" ht="12.75" hidden="1" x14ac:dyDescent="0.2"/>
    <row r="2598" ht="12.75" hidden="1" x14ac:dyDescent="0.2"/>
    <row r="2599" ht="12.75" hidden="1" x14ac:dyDescent="0.2"/>
    <row r="2600" ht="12.75" hidden="1" x14ac:dyDescent="0.2"/>
    <row r="2601" ht="12.75" hidden="1" x14ac:dyDescent="0.2"/>
    <row r="2602" ht="12.75" hidden="1" x14ac:dyDescent="0.2"/>
    <row r="2603" ht="12.75" hidden="1" x14ac:dyDescent="0.2"/>
    <row r="2604" ht="12.75" hidden="1" x14ac:dyDescent="0.2"/>
    <row r="2605" ht="12.75" hidden="1" x14ac:dyDescent="0.2"/>
    <row r="2606" ht="12.75" hidden="1" x14ac:dyDescent="0.2"/>
    <row r="2607" ht="12.75" hidden="1" x14ac:dyDescent="0.2"/>
    <row r="2608" ht="12.75" hidden="1" x14ac:dyDescent="0.2"/>
    <row r="2609" ht="12.75" hidden="1" x14ac:dyDescent="0.2"/>
    <row r="2610" ht="12.75" hidden="1" x14ac:dyDescent="0.2"/>
    <row r="2611" ht="12.75" hidden="1" x14ac:dyDescent="0.2"/>
    <row r="2612" ht="12.75" hidden="1" x14ac:dyDescent="0.2"/>
    <row r="2613" ht="12.75" hidden="1" x14ac:dyDescent="0.2"/>
    <row r="2614" ht="12.75" hidden="1" x14ac:dyDescent="0.2"/>
    <row r="2615" ht="12.75" hidden="1" x14ac:dyDescent="0.2"/>
    <row r="2616" ht="12.75" hidden="1" x14ac:dyDescent="0.2"/>
    <row r="2617" ht="12.75" hidden="1" x14ac:dyDescent="0.2"/>
    <row r="2618" ht="12.75" hidden="1" x14ac:dyDescent="0.2"/>
    <row r="2619" ht="12.75" hidden="1" x14ac:dyDescent="0.2"/>
    <row r="2620" ht="12.75" hidden="1" x14ac:dyDescent="0.2"/>
    <row r="2621" ht="12.75" hidden="1" x14ac:dyDescent="0.2"/>
    <row r="2622" ht="12.75" hidden="1" x14ac:dyDescent="0.2"/>
    <row r="2623" ht="12.75" hidden="1" x14ac:dyDescent="0.2"/>
    <row r="2624" ht="12.75" hidden="1" x14ac:dyDescent="0.2"/>
    <row r="2625" ht="12.75" hidden="1" x14ac:dyDescent="0.2"/>
    <row r="2626" ht="12.75" hidden="1" x14ac:dyDescent="0.2"/>
    <row r="2627" ht="12.75" hidden="1" x14ac:dyDescent="0.2"/>
    <row r="2628" ht="12.75" hidden="1" x14ac:dyDescent="0.2"/>
    <row r="2629" ht="12.75" hidden="1" x14ac:dyDescent="0.2"/>
    <row r="2630" ht="12.75" hidden="1" x14ac:dyDescent="0.2"/>
    <row r="2631" ht="12.75" hidden="1" x14ac:dyDescent="0.2"/>
    <row r="2632" ht="12.75" hidden="1" x14ac:dyDescent="0.2"/>
    <row r="2633" ht="12.75" hidden="1" x14ac:dyDescent="0.2"/>
    <row r="2634" ht="12.75" hidden="1" x14ac:dyDescent="0.2"/>
    <row r="2635" ht="12.75" hidden="1" x14ac:dyDescent="0.2"/>
    <row r="2636" ht="12.75" hidden="1" x14ac:dyDescent="0.2"/>
    <row r="2637" ht="12.75" hidden="1" x14ac:dyDescent="0.2"/>
    <row r="2638" ht="12.75" hidden="1" x14ac:dyDescent="0.2"/>
    <row r="2639" ht="12.75" hidden="1" x14ac:dyDescent="0.2"/>
    <row r="2640" ht="12.75" hidden="1" x14ac:dyDescent="0.2"/>
    <row r="2641" ht="12.75" hidden="1" x14ac:dyDescent="0.2"/>
    <row r="2642" ht="12.75" hidden="1" x14ac:dyDescent="0.2"/>
    <row r="2643" ht="12.75" hidden="1" x14ac:dyDescent="0.2"/>
    <row r="2644" ht="12.75" hidden="1" x14ac:dyDescent="0.2"/>
    <row r="2645" ht="12.75" hidden="1" x14ac:dyDescent="0.2"/>
    <row r="2646" ht="12.75" hidden="1" x14ac:dyDescent="0.2"/>
    <row r="2647" ht="12.75" hidden="1" x14ac:dyDescent="0.2"/>
    <row r="2648" ht="12.75" hidden="1" x14ac:dyDescent="0.2"/>
    <row r="2649" ht="12.75" hidden="1" x14ac:dyDescent="0.2"/>
    <row r="2650" ht="12.75" hidden="1" x14ac:dyDescent="0.2"/>
    <row r="2651" ht="12.75" hidden="1" x14ac:dyDescent="0.2"/>
    <row r="2652" ht="12.75" hidden="1" x14ac:dyDescent="0.2"/>
    <row r="2653" ht="12.75" hidden="1" x14ac:dyDescent="0.2"/>
    <row r="2654" ht="12.75" hidden="1" x14ac:dyDescent="0.2"/>
    <row r="2655" ht="12.75" hidden="1" x14ac:dyDescent="0.2"/>
    <row r="2656" ht="12.75" hidden="1" x14ac:dyDescent="0.2"/>
    <row r="2657" ht="12.75" hidden="1" x14ac:dyDescent="0.2"/>
    <row r="2658" ht="12.75" hidden="1" x14ac:dyDescent="0.2"/>
    <row r="2659" ht="12.75" hidden="1" x14ac:dyDescent="0.2"/>
    <row r="2660" ht="12.75" hidden="1" x14ac:dyDescent="0.2"/>
    <row r="2661" ht="12.75" hidden="1" x14ac:dyDescent="0.2"/>
    <row r="2662" ht="12.75" hidden="1" x14ac:dyDescent="0.2"/>
    <row r="2663" ht="12.75" hidden="1" x14ac:dyDescent="0.2"/>
    <row r="2664" ht="12.75" hidden="1" x14ac:dyDescent="0.2"/>
    <row r="2665" ht="12.75" hidden="1" x14ac:dyDescent="0.2"/>
    <row r="2666" ht="12.75" hidden="1" x14ac:dyDescent="0.2"/>
    <row r="2667" ht="12.75" hidden="1" x14ac:dyDescent="0.2"/>
    <row r="2668" ht="12.75" hidden="1" x14ac:dyDescent="0.2"/>
    <row r="2669" ht="12.75" hidden="1" x14ac:dyDescent="0.2"/>
    <row r="2670" ht="12.75" hidden="1" x14ac:dyDescent="0.2"/>
    <row r="2671" ht="12.75" hidden="1" x14ac:dyDescent="0.2"/>
    <row r="2672" ht="12.75" hidden="1" x14ac:dyDescent="0.2"/>
    <row r="2673" ht="12.75" hidden="1" x14ac:dyDescent="0.2"/>
    <row r="2674" ht="12.75" hidden="1" x14ac:dyDescent="0.2"/>
    <row r="2675" ht="12.75" hidden="1" x14ac:dyDescent="0.2"/>
    <row r="2676" ht="12.75" hidden="1" x14ac:dyDescent="0.2"/>
    <row r="2677" ht="12.75" hidden="1" x14ac:dyDescent="0.2"/>
    <row r="2678" ht="12.75" hidden="1" x14ac:dyDescent="0.2"/>
    <row r="2679" ht="12.75" hidden="1" x14ac:dyDescent="0.2"/>
    <row r="2680" ht="12.75" hidden="1" x14ac:dyDescent="0.2"/>
    <row r="2681" ht="12.75" hidden="1" x14ac:dyDescent="0.2"/>
    <row r="2682" ht="12.75" hidden="1" x14ac:dyDescent="0.2"/>
    <row r="2683" ht="12.75" hidden="1" x14ac:dyDescent="0.2"/>
    <row r="2684" ht="12.75" hidden="1" x14ac:dyDescent="0.2"/>
    <row r="2685" ht="12.75" hidden="1" x14ac:dyDescent="0.2"/>
    <row r="2686" ht="12.75" hidden="1" x14ac:dyDescent="0.2"/>
    <row r="2687" ht="12.75" hidden="1" x14ac:dyDescent="0.2"/>
    <row r="2688" ht="12.75" hidden="1" x14ac:dyDescent="0.2"/>
    <row r="2689" ht="12.75" hidden="1" x14ac:dyDescent="0.2"/>
    <row r="2690" ht="12.75" hidden="1" x14ac:dyDescent="0.2"/>
    <row r="2691" ht="12.75" hidden="1" x14ac:dyDescent="0.2"/>
    <row r="2692" ht="12.75" hidden="1" x14ac:dyDescent="0.2"/>
    <row r="2693" ht="12.75" hidden="1" x14ac:dyDescent="0.2"/>
    <row r="2694" ht="12.75" hidden="1" x14ac:dyDescent="0.2"/>
    <row r="2695" ht="12.75" hidden="1" x14ac:dyDescent="0.2"/>
    <row r="2696" ht="12.75" hidden="1" x14ac:dyDescent="0.2"/>
    <row r="2697" ht="12.75" hidden="1" x14ac:dyDescent="0.2"/>
    <row r="2698" ht="12.75" hidden="1" x14ac:dyDescent="0.2"/>
    <row r="2699" ht="12.75" hidden="1" x14ac:dyDescent="0.2"/>
    <row r="2700" ht="12.75" hidden="1" x14ac:dyDescent="0.2"/>
    <row r="2701" ht="12.75" hidden="1" x14ac:dyDescent="0.2"/>
    <row r="2702" ht="12.75" hidden="1" x14ac:dyDescent="0.2"/>
    <row r="2703" ht="12.75" hidden="1" x14ac:dyDescent="0.2"/>
    <row r="2704" ht="12.75" hidden="1" x14ac:dyDescent="0.2"/>
    <row r="2705" ht="12.75" hidden="1" x14ac:dyDescent="0.2"/>
    <row r="2706" ht="12.75" hidden="1" x14ac:dyDescent="0.2"/>
    <row r="2707" ht="12.75" hidden="1" x14ac:dyDescent="0.2"/>
    <row r="2708" ht="12.75" hidden="1" x14ac:dyDescent="0.2"/>
    <row r="2709" ht="12.75" hidden="1" x14ac:dyDescent="0.2"/>
    <row r="2710" ht="12.75" hidden="1" x14ac:dyDescent="0.2"/>
    <row r="2711" ht="12.75" hidden="1" x14ac:dyDescent="0.2"/>
    <row r="2712" ht="12.75" hidden="1" x14ac:dyDescent="0.2"/>
    <row r="2713" ht="12.75" hidden="1" x14ac:dyDescent="0.2"/>
    <row r="2714" ht="12.75" hidden="1" x14ac:dyDescent="0.2"/>
    <row r="2715" ht="12.75" hidden="1" x14ac:dyDescent="0.2"/>
    <row r="2716" ht="12.75" hidden="1" x14ac:dyDescent="0.2"/>
    <row r="2717" ht="12.75" hidden="1" x14ac:dyDescent="0.2"/>
    <row r="2718" ht="12.75" hidden="1" x14ac:dyDescent="0.2"/>
    <row r="2719" ht="12.75" hidden="1" x14ac:dyDescent="0.2"/>
    <row r="2720" ht="12.75" hidden="1" x14ac:dyDescent="0.2"/>
    <row r="2721" ht="12.75" hidden="1" x14ac:dyDescent="0.2"/>
    <row r="2722" ht="12.75" hidden="1" x14ac:dyDescent="0.2"/>
    <row r="2723" ht="12.75" hidden="1" x14ac:dyDescent="0.2"/>
    <row r="2724" ht="12.75" hidden="1" x14ac:dyDescent="0.2"/>
    <row r="2725" ht="12.75" hidden="1" x14ac:dyDescent="0.2"/>
    <row r="2726" ht="12.75" hidden="1" x14ac:dyDescent="0.2"/>
    <row r="2727" ht="12.75" hidden="1" x14ac:dyDescent="0.2"/>
    <row r="2728" ht="12.75" hidden="1" x14ac:dyDescent="0.2"/>
    <row r="2729" ht="12.75" hidden="1" x14ac:dyDescent="0.2"/>
    <row r="2730" ht="12.75" hidden="1" x14ac:dyDescent="0.2"/>
    <row r="2731" ht="12.75" hidden="1" x14ac:dyDescent="0.2"/>
    <row r="2732" ht="12.75" hidden="1" x14ac:dyDescent="0.2"/>
    <row r="2733" ht="12.75" hidden="1" x14ac:dyDescent="0.2"/>
    <row r="2734" ht="12.75" hidden="1" x14ac:dyDescent="0.2"/>
    <row r="2735" ht="12.75" hidden="1" x14ac:dyDescent="0.2"/>
    <row r="2736" ht="12.75" hidden="1" x14ac:dyDescent="0.2"/>
    <row r="2737" ht="12.75" hidden="1" x14ac:dyDescent="0.2"/>
    <row r="2738" ht="12.75" hidden="1" x14ac:dyDescent="0.2"/>
    <row r="2739" ht="12.75" hidden="1" x14ac:dyDescent="0.2"/>
    <row r="2740" ht="12.75" hidden="1" x14ac:dyDescent="0.2"/>
    <row r="2741" ht="12.75" hidden="1" x14ac:dyDescent="0.2"/>
    <row r="2742" ht="12.75" hidden="1" x14ac:dyDescent="0.2"/>
    <row r="2743" ht="12.75" hidden="1" x14ac:dyDescent="0.2"/>
    <row r="2744" ht="12.75" hidden="1" x14ac:dyDescent="0.2"/>
    <row r="2745" ht="12.75" hidden="1" x14ac:dyDescent="0.2"/>
    <row r="2746" ht="12.75" hidden="1" x14ac:dyDescent="0.2"/>
    <row r="2747" ht="12.75" hidden="1" x14ac:dyDescent="0.2"/>
    <row r="2748" ht="12.75" hidden="1" x14ac:dyDescent="0.2"/>
    <row r="2749" ht="12.75" hidden="1" x14ac:dyDescent="0.2"/>
    <row r="2750" ht="12.75" hidden="1" x14ac:dyDescent="0.2"/>
    <row r="2751" ht="12.75" hidden="1" x14ac:dyDescent="0.2"/>
    <row r="2752" ht="12.75" hidden="1" x14ac:dyDescent="0.2"/>
    <row r="2753" ht="12.75" hidden="1" x14ac:dyDescent="0.2"/>
    <row r="2754" ht="12.75" hidden="1" x14ac:dyDescent="0.2"/>
    <row r="2755" ht="12.75" hidden="1" x14ac:dyDescent="0.2"/>
    <row r="2756" ht="12.75" hidden="1" x14ac:dyDescent="0.2"/>
    <row r="2757" ht="12.75" hidden="1" x14ac:dyDescent="0.2"/>
    <row r="2758" ht="12.75" hidden="1" x14ac:dyDescent="0.2"/>
    <row r="2759" ht="12.75" hidden="1" x14ac:dyDescent="0.2"/>
    <row r="2760" ht="12.75" hidden="1" x14ac:dyDescent="0.2"/>
    <row r="2761" ht="12.75" hidden="1" x14ac:dyDescent="0.2"/>
    <row r="2762" ht="12.75" hidden="1" x14ac:dyDescent="0.2"/>
    <row r="2763" ht="12.75" hidden="1" x14ac:dyDescent="0.2"/>
    <row r="2764" ht="12.75" hidden="1" x14ac:dyDescent="0.2"/>
    <row r="2765" ht="12.75" hidden="1" x14ac:dyDescent="0.2"/>
    <row r="2766" ht="12.75" hidden="1" x14ac:dyDescent="0.2"/>
    <row r="2767" ht="12.75" hidden="1" x14ac:dyDescent="0.2"/>
    <row r="2768" ht="12.75" hidden="1" x14ac:dyDescent="0.2"/>
    <row r="2769" ht="12.75" hidden="1" x14ac:dyDescent="0.2"/>
    <row r="2770" ht="12.75" hidden="1" x14ac:dyDescent="0.2"/>
    <row r="2771" ht="12.75" hidden="1" x14ac:dyDescent="0.2"/>
    <row r="2772" ht="12.75" hidden="1" x14ac:dyDescent="0.2"/>
    <row r="2773" ht="12.75" hidden="1" x14ac:dyDescent="0.2"/>
    <row r="2774" ht="12.75" hidden="1" x14ac:dyDescent="0.2"/>
    <row r="2775" ht="12.75" hidden="1" x14ac:dyDescent="0.2"/>
    <row r="2776" ht="12.75" hidden="1" x14ac:dyDescent="0.2"/>
    <row r="2777" ht="12.75" hidden="1" x14ac:dyDescent="0.2"/>
    <row r="2778" ht="12.75" hidden="1" x14ac:dyDescent="0.2"/>
    <row r="2779" ht="12.75" hidden="1" x14ac:dyDescent="0.2"/>
    <row r="2780" ht="12.75" hidden="1" x14ac:dyDescent="0.2"/>
    <row r="2781" ht="12.75" hidden="1" x14ac:dyDescent="0.2"/>
    <row r="2782" ht="12.75" hidden="1" x14ac:dyDescent="0.2"/>
    <row r="2783" ht="12.75" hidden="1" x14ac:dyDescent="0.2"/>
    <row r="2784" ht="12.75" hidden="1" x14ac:dyDescent="0.2"/>
    <row r="2785" ht="12.75" hidden="1" x14ac:dyDescent="0.2"/>
    <row r="2786" ht="12.75" hidden="1" x14ac:dyDescent="0.2"/>
    <row r="2787" ht="12.75" hidden="1" x14ac:dyDescent="0.2"/>
    <row r="2788" ht="12.75" hidden="1" x14ac:dyDescent="0.2"/>
    <row r="2789" ht="12.75" hidden="1" x14ac:dyDescent="0.2"/>
    <row r="2790" ht="12.75" hidden="1" x14ac:dyDescent="0.2"/>
    <row r="2791" ht="12.75" hidden="1" x14ac:dyDescent="0.2"/>
    <row r="2792" ht="12.75" hidden="1" x14ac:dyDescent="0.2"/>
    <row r="2793" ht="12.75" hidden="1" x14ac:dyDescent="0.2"/>
    <row r="2794" ht="12.75" hidden="1" x14ac:dyDescent="0.2"/>
    <row r="2795" ht="12.75" hidden="1" x14ac:dyDescent="0.2"/>
    <row r="2796" ht="12.75" hidden="1" x14ac:dyDescent="0.2"/>
    <row r="2797" ht="12.75" hidden="1" x14ac:dyDescent="0.2"/>
    <row r="2798" ht="12.75" hidden="1" x14ac:dyDescent="0.2"/>
    <row r="2799" ht="12.75" hidden="1" x14ac:dyDescent="0.2"/>
    <row r="2800" ht="12.75" hidden="1" x14ac:dyDescent="0.2"/>
    <row r="2801" ht="12.75" hidden="1" x14ac:dyDescent="0.2"/>
    <row r="2802" ht="12.75" hidden="1" x14ac:dyDescent="0.2"/>
    <row r="2803" ht="12.75" hidden="1" x14ac:dyDescent="0.2"/>
    <row r="2804" ht="12.75" hidden="1" x14ac:dyDescent="0.2"/>
    <row r="2805" ht="12.75" hidden="1" x14ac:dyDescent="0.2"/>
    <row r="2806" ht="12.75" hidden="1" x14ac:dyDescent="0.2"/>
    <row r="2807" ht="12.75" hidden="1" x14ac:dyDescent="0.2"/>
    <row r="2808" ht="12.75" hidden="1" x14ac:dyDescent="0.2"/>
    <row r="2809" ht="12.75" hidden="1" x14ac:dyDescent="0.2"/>
    <row r="2810" ht="12.75" hidden="1" x14ac:dyDescent="0.2"/>
    <row r="2811" ht="12.75" hidden="1" x14ac:dyDescent="0.2"/>
    <row r="2812" ht="12.75" hidden="1" x14ac:dyDescent="0.2"/>
    <row r="2813" ht="12.75" hidden="1" x14ac:dyDescent="0.2"/>
    <row r="2814" ht="12.75" hidden="1" x14ac:dyDescent="0.2"/>
    <row r="2815" ht="12.75" hidden="1" x14ac:dyDescent="0.2"/>
    <row r="2816" ht="12.75" hidden="1" x14ac:dyDescent="0.2"/>
    <row r="2817" ht="12.75" hidden="1" x14ac:dyDescent="0.2"/>
    <row r="2818" ht="12.75" hidden="1" x14ac:dyDescent="0.2"/>
    <row r="2819" ht="12.75" hidden="1" x14ac:dyDescent="0.2"/>
    <row r="2820" ht="12.75" hidden="1" x14ac:dyDescent="0.2"/>
    <row r="2821" ht="12.75" hidden="1" x14ac:dyDescent="0.2"/>
    <row r="2822" ht="12.75" hidden="1" x14ac:dyDescent="0.2"/>
    <row r="2823" ht="12.75" hidden="1" x14ac:dyDescent="0.2"/>
    <row r="2824" ht="12.75" hidden="1" x14ac:dyDescent="0.2"/>
    <row r="2825" ht="12.75" hidden="1" x14ac:dyDescent="0.2"/>
    <row r="2826" ht="12.75" hidden="1" x14ac:dyDescent="0.2"/>
    <row r="2827" ht="12.75" hidden="1" x14ac:dyDescent="0.2"/>
    <row r="2828" ht="12.75" hidden="1" x14ac:dyDescent="0.2"/>
    <row r="2829" ht="12.75" hidden="1" x14ac:dyDescent="0.2"/>
    <row r="2830" ht="12.75" hidden="1" x14ac:dyDescent="0.2"/>
    <row r="2831" ht="12.75" hidden="1" x14ac:dyDescent="0.2"/>
    <row r="2832" ht="12.75" hidden="1" x14ac:dyDescent="0.2"/>
    <row r="2833" ht="12.75" hidden="1" x14ac:dyDescent="0.2"/>
    <row r="2834" ht="12.75" hidden="1" x14ac:dyDescent="0.2"/>
    <row r="2835" ht="12.75" hidden="1" x14ac:dyDescent="0.2"/>
    <row r="2836" ht="12.75" hidden="1" x14ac:dyDescent="0.2"/>
    <row r="2837" ht="12.75" hidden="1" x14ac:dyDescent="0.2"/>
    <row r="2838" ht="12.75" hidden="1" x14ac:dyDescent="0.2"/>
    <row r="2839" ht="12.75" hidden="1" x14ac:dyDescent="0.2"/>
    <row r="2840" ht="12.75" hidden="1" x14ac:dyDescent="0.2"/>
    <row r="2841" ht="12.75" hidden="1" x14ac:dyDescent="0.2"/>
    <row r="2842" ht="12.75" hidden="1" x14ac:dyDescent="0.2"/>
    <row r="2843" ht="12.75" hidden="1" x14ac:dyDescent="0.2"/>
    <row r="2844" ht="12.75" hidden="1" x14ac:dyDescent="0.2"/>
    <row r="2845" ht="12.75" hidden="1" x14ac:dyDescent="0.2"/>
    <row r="2846" ht="12.75" hidden="1" x14ac:dyDescent="0.2"/>
    <row r="2847" ht="12.75" hidden="1" x14ac:dyDescent="0.2"/>
    <row r="2848" ht="12.75" hidden="1" x14ac:dyDescent="0.2"/>
    <row r="2849" ht="12.75" hidden="1" x14ac:dyDescent="0.2"/>
    <row r="2850" ht="12.75" hidden="1" x14ac:dyDescent="0.2"/>
    <row r="2851" ht="12.75" hidden="1" x14ac:dyDescent="0.2"/>
    <row r="2852" ht="12.75" hidden="1" x14ac:dyDescent="0.2"/>
    <row r="2853" ht="12.75" hidden="1" x14ac:dyDescent="0.2"/>
    <row r="2854" ht="12.75" hidden="1" x14ac:dyDescent="0.2"/>
    <row r="2855" ht="12.75" hidden="1" x14ac:dyDescent="0.2"/>
    <row r="2856" ht="12.75" hidden="1" x14ac:dyDescent="0.2"/>
    <row r="2857" ht="12.75" hidden="1" x14ac:dyDescent="0.2"/>
    <row r="2858" ht="12.75" hidden="1" x14ac:dyDescent="0.2"/>
    <row r="2859" ht="12.75" hidden="1" x14ac:dyDescent="0.2"/>
    <row r="2860" ht="12.75" hidden="1" x14ac:dyDescent="0.2"/>
    <row r="2861" ht="12.75" hidden="1" x14ac:dyDescent="0.2"/>
    <row r="2862" ht="12.75" hidden="1" x14ac:dyDescent="0.2"/>
    <row r="2863" ht="12.75" hidden="1" x14ac:dyDescent="0.2"/>
    <row r="2864" ht="12.75" hidden="1" x14ac:dyDescent="0.2"/>
    <row r="2865" ht="12.75" hidden="1" x14ac:dyDescent="0.2"/>
    <row r="2866" ht="12.75" hidden="1" x14ac:dyDescent="0.2"/>
    <row r="2867" ht="12.75" hidden="1" x14ac:dyDescent="0.2"/>
    <row r="2868" ht="12.75" hidden="1" x14ac:dyDescent="0.2"/>
    <row r="2869" ht="12.75" hidden="1" x14ac:dyDescent="0.2"/>
    <row r="2870" ht="12.75" hidden="1" x14ac:dyDescent="0.2"/>
    <row r="2871" ht="12.75" hidden="1" x14ac:dyDescent="0.2"/>
    <row r="2872" ht="12.75" hidden="1" x14ac:dyDescent="0.2"/>
    <row r="2873" ht="12.75" hidden="1" x14ac:dyDescent="0.2"/>
    <row r="2874" ht="12.75" hidden="1" x14ac:dyDescent="0.2"/>
    <row r="2875" ht="12.75" hidden="1" x14ac:dyDescent="0.2"/>
    <row r="2876" ht="12.75" hidden="1" x14ac:dyDescent="0.2"/>
    <row r="2877" ht="12.75" hidden="1" x14ac:dyDescent="0.2"/>
    <row r="2878" ht="12.75" hidden="1" x14ac:dyDescent="0.2"/>
    <row r="2879" ht="12.75" hidden="1" x14ac:dyDescent="0.2"/>
    <row r="2880" ht="12.75" hidden="1" x14ac:dyDescent="0.2"/>
    <row r="2881" ht="12.75" hidden="1" x14ac:dyDescent="0.2"/>
    <row r="2882" ht="12.75" hidden="1" x14ac:dyDescent="0.2"/>
    <row r="2883" ht="12.75" hidden="1" x14ac:dyDescent="0.2"/>
    <row r="2884" ht="12.75" hidden="1" x14ac:dyDescent="0.2"/>
    <row r="2885" ht="12.75" hidden="1" x14ac:dyDescent="0.2"/>
    <row r="2886" ht="12.75" hidden="1" x14ac:dyDescent="0.2"/>
    <row r="2887" ht="12.75" hidden="1" x14ac:dyDescent="0.2"/>
    <row r="2888" ht="12.75" hidden="1" x14ac:dyDescent="0.2"/>
    <row r="2889" ht="12.75" hidden="1" x14ac:dyDescent="0.2"/>
    <row r="2890" ht="12.75" hidden="1" x14ac:dyDescent="0.2"/>
    <row r="2891" ht="12.75" hidden="1" x14ac:dyDescent="0.2"/>
    <row r="2892" ht="12.75" hidden="1" x14ac:dyDescent="0.2"/>
    <row r="2893" ht="12.75" hidden="1" x14ac:dyDescent="0.2"/>
    <row r="2894" ht="12.75" hidden="1" x14ac:dyDescent="0.2"/>
    <row r="2895" ht="12.75" hidden="1" x14ac:dyDescent="0.2"/>
    <row r="2896" ht="12.75" hidden="1" x14ac:dyDescent="0.2"/>
    <row r="2897" ht="12.75" hidden="1" x14ac:dyDescent="0.2"/>
    <row r="2898" ht="12.75" hidden="1" x14ac:dyDescent="0.2"/>
    <row r="2899" ht="12.75" hidden="1" x14ac:dyDescent="0.2"/>
    <row r="2900" ht="12.75" hidden="1" x14ac:dyDescent="0.2"/>
    <row r="2901" ht="12.75" hidden="1" x14ac:dyDescent="0.2"/>
    <row r="2902" ht="12.75" hidden="1" x14ac:dyDescent="0.2"/>
    <row r="2903" ht="12.75" hidden="1" x14ac:dyDescent="0.2"/>
    <row r="2904" ht="12.75" hidden="1" x14ac:dyDescent="0.2"/>
    <row r="2905" ht="12.75" hidden="1" x14ac:dyDescent="0.2"/>
    <row r="2906" ht="12.75" hidden="1" x14ac:dyDescent="0.2"/>
    <row r="2907" ht="12.75" hidden="1" x14ac:dyDescent="0.2"/>
    <row r="2908" ht="12.75" hidden="1" x14ac:dyDescent="0.2"/>
    <row r="2909" ht="12.75" hidden="1" x14ac:dyDescent="0.2"/>
    <row r="2910" ht="12.75" hidden="1" x14ac:dyDescent="0.2"/>
    <row r="2911" ht="12.75" hidden="1" x14ac:dyDescent="0.2"/>
    <row r="2912" ht="12.75" hidden="1" x14ac:dyDescent="0.2"/>
    <row r="2913" ht="12.75" hidden="1" x14ac:dyDescent="0.2"/>
    <row r="2914" ht="12.75" hidden="1" x14ac:dyDescent="0.2"/>
    <row r="2915" ht="12.75" hidden="1" x14ac:dyDescent="0.2"/>
    <row r="2916" ht="12.75" hidden="1" x14ac:dyDescent="0.2"/>
    <row r="2917" ht="12.75" hidden="1" x14ac:dyDescent="0.2"/>
    <row r="2918" ht="12.75" hidden="1" x14ac:dyDescent="0.2"/>
    <row r="2919" ht="12.75" hidden="1" x14ac:dyDescent="0.2"/>
    <row r="2920" ht="12.75" hidden="1" x14ac:dyDescent="0.2"/>
    <row r="2921" ht="12.75" hidden="1" x14ac:dyDescent="0.2"/>
    <row r="2922" ht="12.75" hidden="1" x14ac:dyDescent="0.2"/>
    <row r="2923" ht="12.75" hidden="1" x14ac:dyDescent="0.2"/>
    <row r="2924" ht="12.75" hidden="1" x14ac:dyDescent="0.2"/>
    <row r="2925" ht="12.75" hidden="1" x14ac:dyDescent="0.2"/>
    <row r="2926" ht="12.75" hidden="1" x14ac:dyDescent="0.2"/>
    <row r="2927" ht="12.75" hidden="1" x14ac:dyDescent="0.2"/>
    <row r="2928" ht="12.75" hidden="1" x14ac:dyDescent="0.2"/>
    <row r="2929" ht="12.75" hidden="1" x14ac:dyDescent="0.2"/>
    <row r="2930" ht="12.75" hidden="1" x14ac:dyDescent="0.2"/>
    <row r="2931" ht="12.75" hidden="1" x14ac:dyDescent="0.2"/>
    <row r="2932" ht="12.75" hidden="1" x14ac:dyDescent="0.2"/>
    <row r="2933" ht="12.75" hidden="1" x14ac:dyDescent="0.2"/>
    <row r="2934" ht="12.75" hidden="1" x14ac:dyDescent="0.2"/>
    <row r="2935" ht="12.75" hidden="1" x14ac:dyDescent="0.2"/>
    <row r="2936" ht="12.75" hidden="1" x14ac:dyDescent="0.2"/>
    <row r="2937" ht="12.75" hidden="1" x14ac:dyDescent="0.2"/>
    <row r="2938" ht="12.75" hidden="1" x14ac:dyDescent="0.2"/>
    <row r="2939" ht="12.75" hidden="1" x14ac:dyDescent="0.2"/>
    <row r="2940" ht="12.75" hidden="1" x14ac:dyDescent="0.2"/>
    <row r="2941" ht="12.75" hidden="1" x14ac:dyDescent="0.2"/>
    <row r="2942" ht="12.75" hidden="1" x14ac:dyDescent="0.2"/>
    <row r="2943" ht="12.75" hidden="1" x14ac:dyDescent="0.2"/>
    <row r="2944" ht="12.75" hidden="1" x14ac:dyDescent="0.2"/>
    <row r="2945" ht="12.75" hidden="1" x14ac:dyDescent="0.2"/>
    <row r="2946" ht="12.75" hidden="1" x14ac:dyDescent="0.2"/>
    <row r="2947" ht="12.75" hidden="1" x14ac:dyDescent="0.2"/>
    <row r="2948" ht="12.75" hidden="1" x14ac:dyDescent="0.2"/>
    <row r="2949" ht="12.75" hidden="1" x14ac:dyDescent="0.2"/>
    <row r="2950" ht="12.75" hidden="1" x14ac:dyDescent="0.2"/>
    <row r="2951" ht="12.75" hidden="1" x14ac:dyDescent="0.2"/>
    <row r="2952" ht="12.75" hidden="1" x14ac:dyDescent="0.2"/>
    <row r="2953" ht="12.75" hidden="1" x14ac:dyDescent="0.2"/>
    <row r="2954" ht="12.75" hidden="1" x14ac:dyDescent="0.2"/>
    <row r="2955" ht="12.75" hidden="1" x14ac:dyDescent="0.2"/>
    <row r="2956" ht="12.75" hidden="1" x14ac:dyDescent="0.2"/>
    <row r="2957" ht="12.75" hidden="1" x14ac:dyDescent="0.2"/>
    <row r="2958" ht="12.75" hidden="1" x14ac:dyDescent="0.2"/>
    <row r="2959" ht="12.75" hidden="1" x14ac:dyDescent="0.2"/>
    <row r="2960" ht="12.75" hidden="1" x14ac:dyDescent="0.2"/>
    <row r="2961" ht="12.75" hidden="1" x14ac:dyDescent="0.2"/>
    <row r="2962" ht="12.75" hidden="1" x14ac:dyDescent="0.2"/>
    <row r="2963" ht="12.75" hidden="1" x14ac:dyDescent="0.2"/>
    <row r="2964" ht="12.75" hidden="1" x14ac:dyDescent="0.2"/>
    <row r="2965" ht="12.75" hidden="1" x14ac:dyDescent="0.2"/>
    <row r="2966" ht="12.75" hidden="1" x14ac:dyDescent="0.2"/>
    <row r="2967" ht="12.75" hidden="1" x14ac:dyDescent="0.2"/>
    <row r="2968" ht="12.75" hidden="1" x14ac:dyDescent="0.2"/>
    <row r="2969" ht="12.75" hidden="1" x14ac:dyDescent="0.2"/>
    <row r="2970" ht="12.75" hidden="1" x14ac:dyDescent="0.2"/>
    <row r="2971" ht="12.75" hidden="1" x14ac:dyDescent="0.2"/>
    <row r="2972" ht="12.75" hidden="1" x14ac:dyDescent="0.2"/>
    <row r="2973" ht="12.75" hidden="1" x14ac:dyDescent="0.2"/>
    <row r="2974" ht="12.75" hidden="1" x14ac:dyDescent="0.2"/>
    <row r="2975" ht="12.75" hidden="1" x14ac:dyDescent="0.2"/>
    <row r="2976" ht="12.75" hidden="1" x14ac:dyDescent="0.2"/>
    <row r="2977" ht="12.75" hidden="1" x14ac:dyDescent="0.2"/>
    <row r="2978" ht="12.75" hidden="1" x14ac:dyDescent="0.2"/>
    <row r="2979" ht="12.75" hidden="1" x14ac:dyDescent="0.2"/>
    <row r="2980" ht="12.75" hidden="1" x14ac:dyDescent="0.2"/>
    <row r="2981" ht="12.75" hidden="1" x14ac:dyDescent="0.2"/>
    <row r="2982" ht="12.75" hidden="1" x14ac:dyDescent="0.2"/>
    <row r="2983" ht="12.75" hidden="1" x14ac:dyDescent="0.2"/>
    <row r="2984" ht="12.75" hidden="1" x14ac:dyDescent="0.2"/>
    <row r="2985" ht="12.75" hidden="1" x14ac:dyDescent="0.2"/>
    <row r="2986" ht="12.75" hidden="1" x14ac:dyDescent="0.2"/>
    <row r="2987" ht="12.75" hidden="1" x14ac:dyDescent="0.2"/>
    <row r="2988" ht="12.75" hidden="1" x14ac:dyDescent="0.2"/>
    <row r="2989" ht="12.75" hidden="1" x14ac:dyDescent="0.2"/>
    <row r="2990" ht="12.75" hidden="1" x14ac:dyDescent="0.2"/>
    <row r="2991" ht="12.75" hidden="1" x14ac:dyDescent="0.2"/>
    <row r="2992" ht="12.75" hidden="1" x14ac:dyDescent="0.2"/>
    <row r="2993" ht="12.75" hidden="1" x14ac:dyDescent="0.2"/>
    <row r="2994" ht="12.75" hidden="1" x14ac:dyDescent="0.2"/>
    <row r="2995" ht="12.75" hidden="1" x14ac:dyDescent="0.2"/>
    <row r="2996" ht="12.75" hidden="1" x14ac:dyDescent="0.2"/>
    <row r="2997" ht="12.75" hidden="1" x14ac:dyDescent="0.2"/>
    <row r="2998" ht="12.75" hidden="1" x14ac:dyDescent="0.2"/>
    <row r="2999" ht="12.75" hidden="1" x14ac:dyDescent="0.2"/>
    <row r="3000" ht="12.75" hidden="1" x14ac:dyDescent="0.2"/>
    <row r="3001" ht="12.75" hidden="1" x14ac:dyDescent="0.2"/>
    <row r="3002" ht="12.75" hidden="1" x14ac:dyDescent="0.2"/>
    <row r="3003" ht="12.75" hidden="1" x14ac:dyDescent="0.2"/>
    <row r="3004" ht="12.75" hidden="1" x14ac:dyDescent="0.2"/>
    <row r="3005" ht="12.75" hidden="1" x14ac:dyDescent="0.2"/>
    <row r="3006" ht="12.75" hidden="1" x14ac:dyDescent="0.2"/>
    <row r="3007" ht="12.75" hidden="1" x14ac:dyDescent="0.2"/>
    <row r="3008" ht="12.75" hidden="1" x14ac:dyDescent="0.2"/>
    <row r="3009" ht="12.75" hidden="1" x14ac:dyDescent="0.2"/>
    <row r="3010" ht="12.75" hidden="1" x14ac:dyDescent="0.2"/>
    <row r="3011" ht="12.75" hidden="1" x14ac:dyDescent="0.2"/>
    <row r="3012" ht="12.75" hidden="1" x14ac:dyDescent="0.2"/>
    <row r="3013" ht="12.75" hidden="1" x14ac:dyDescent="0.2"/>
    <row r="3014" ht="12.75" hidden="1" x14ac:dyDescent="0.2"/>
    <row r="3015" ht="12.75" hidden="1" x14ac:dyDescent="0.2"/>
    <row r="3016" ht="12.75" hidden="1" x14ac:dyDescent="0.2"/>
    <row r="3017" ht="12.75" hidden="1" x14ac:dyDescent="0.2"/>
    <row r="3018" ht="12.75" hidden="1" x14ac:dyDescent="0.2"/>
    <row r="3019" ht="12.75" hidden="1" x14ac:dyDescent="0.2"/>
    <row r="3020" ht="12.75" hidden="1" x14ac:dyDescent="0.2"/>
    <row r="3021" ht="12.75" hidden="1" x14ac:dyDescent="0.2"/>
    <row r="3022" ht="12.75" hidden="1" x14ac:dyDescent="0.2"/>
    <row r="3023" ht="12.75" hidden="1" x14ac:dyDescent="0.2"/>
    <row r="3024" ht="12.75" hidden="1" x14ac:dyDescent="0.2"/>
    <row r="3025" ht="12.75" hidden="1" x14ac:dyDescent="0.2"/>
    <row r="3026" ht="12.75" hidden="1" x14ac:dyDescent="0.2"/>
    <row r="3027" ht="12.75" hidden="1" x14ac:dyDescent="0.2"/>
    <row r="3028" ht="12.75" hidden="1" x14ac:dyDescent="0.2"/>
    <row r="3029" ht="12.75" hidden="1" x14ac:dyDescent="0.2"/>
    <row r="3030" ht="12.75" hidden="1" x14ac:dyDescent="0.2"/>
    <row r="3031" ht="12.75" hidden="1" x14ac:dyDescent="0.2"/>
    <row r="3032" ht="12.75" hidden="1" x14ac:dyDescent="0.2"/>
    <row r="3033" ht="12.75" hidden="1" x14ac:dyDescent="0.2"/>
    <row r="3034" ht="12.75" hidden="1" x14ac:dyDescent="0.2"/>
    <row r="3035" ht="12.75" hidden="1" x14ac:dyDescent="0.2"/>
    <row r="3036" ht="12.75" hidden="1" x14ac:dyDescent="0.2"/>
    <row r="3037" ht="12.75" hidden="1" x14ac:dyDescent="0.2"/>
    <row r="3038" ht="12.75" hidden="1" x14ac:dyDescent="0.2"/>
    <row r="3039" ht="12.75" hidden="1" x14ac:dyDescent="0.2"/>
    <row r="3040" ht="12.75" hidden="1" x14ac:dyDescent="0.2"/>
    <row r="3041" ht="12.75" hidden="1" x14ac:dyDescent="0.2"/>
    <row r="3042" ht="12.75" hidden="1" x14ac:dyDescent="0.2"/>
    <row r="3043" ht="12.75" hidden="1" x14ac:dyDescent="0.2"/>
    <row r="3044" ht="12.75" hidden="1" x14ac:dyDescent="0.2"/>
    <row r="3045" ht="12.75" hidden="1" x14ac:dyDescent="0.2"/>
    <row r="3046" ht="12.75" hidden="1" x14ac:dyDescent="0.2"/>
    <row r="3047" ht="12.75" hidden="1" x14ac:dyDescent="0.2"/>
    <row r="3048" ht="12.75" hidden="1" x14ac:dyDescent="0.2"/>
    <row r="3049" ht="12.75" hidden="1" x14ac:dyDescent="0.2"/>
    <row r="3050" ht="12.75" hidden="1" x14ac:dyDescent="0.2"/>
    <row r="3051" ht="12.75" hidden="1" x14ac:dyDescent="0.2"/>
    <row r="3052" ht="12.75" hidden="1" x14ac:dyDescent="0.2"/>
    <row r="3053" ht="12.75" hidden="1" x14ac:dyDescent="0.2"/>
    <row r="3054" ht="12.75" hidden="1" x14ac:dyDescent="0.2"/>
    <row r="3055" ht="12.75" hidden="1" x14ac:dyDescent="0.2"/>
    <row r="3056" ht="12.75" hidden="1" x14ac:dyDescent="0.2"/>
    <row r="3057" ht="12.75" hidden="1" x14ac:dyDescent="0.2"/>
    <row r="3058" ht="12.75" hidden="1" x14ac:dyDescent="0.2"/>
    <row r="3059" ht="12.75" hidden="1" x14ac:dyDescent="0.2"/>
    <row r="3060" ht="12.75" hidden="1" x14ac:dyDescent="0.2"/>
    <row r="3061" ht="12.75" hidden="1" x14ac:dyDescent="0.2"/>
    <row r="3062" ht="12.75" hidden="1" x14ac:dyDescent="0.2"/>
    <row r="3063" ht="12.75" hidden="1" x14ac:dyDescent="0.2"/>
    <row r="3064" ht="12.75" hidden="1" x14ac:dyDescent="0.2"/>
    <row r="3065" ht="12.75" hidden="1" x14ac:dyDescent="0.2"/>
    <row r="3066" ht="12.75" hidden="1" x14ac:dyDescent="0.2"/>
    <row r="3067" ht="12.75" hidden="1" x14ac:dyDescent="0.2"/>
    <row r="3068" ht="12.75" hidden="1" x14ac:dyDescent="0.2"/>
    <row r="3069" ht="12.75" hidden="1" x14ac:dyDescent="0.2"/>
    <row r="3070" ht="12.75" hidden="1" x14ac:dyDescent="0.2"/>
    <row r="3071" ht="12.75" hidden="1" x14ac:dyDescent="0.2"/>
    <row r="3072" ht="12.75" hidden="1" x14ac:dyDescent="0.2"/>
    <row r="3073" ht="12.75" hidden="1" x14ac:dyDescent="0.2"/>
    <row r="3074" ht="12.75" hidden="1" x14ac:dyDescent="0.2"/>
    <row r="3075" ht="12.75" hidden="1" x14ac:dyDescent="0.2"/>
    <row r="3076" ht="12.75" hidden="1" x14ac:dyDescent="0.2"/>
    <row r="3077" ht="12.75" hidden="1" x14ac:dyDescent="0.2"/>
    <row r="3078" ht="12.75" hidden="1" x14ac:dyDescent="0.2"/>
    <row r="3079" ht="12.75" hidden="1" x14ac:dyDescent="0.2"/>
    <row r="3080" ht="12.75" hidden="1" x14ac:dyDescent="0.2"/>
    <row r="3081" ht="12.75" hidden="1" x14ac:dyDescent="0.2"/>
    <row r="3082" ht="12.75" hidden="1" x14ac:dyDescent="0.2"/>
    <row r="3083" ht="12.75" hidden="1" x14ac:dyDescent="0.2"/>
    <row r="3084" ht="12.75" hidden="1" x14ac:dyDescent="0.2"/>
    <row r="3085" ht="12.75" hidden="1" x14ac:dyDescent="0.2"/>
    <row r="3086" ht="12.75" hidden="1" x14ac:dyDescent="0.2"/>
    <row r="3087" ht="12.75" hidden="1" x14ac:dyDescent="0.2"/>
    <row r="3088" ht="12.75" hidden="1" x14ac:dyDescent="0.2"/>
    <row r="3089" ht="12.75" hidden="1" x14ac:dyDescent="0.2"/>
    <row r="3090" ht="12.75" hidden="1" x14ac:dyDescent="0.2"/>
    <row r="3091" ht="12.75" hidden="1" x14ac:dyDescent="0.2"/>
    <row r="3092" ht="12.75" hidden="1" x14ac:dyDescent="0.2"/>
    <row r="3093" ht="12.75" hidden="1" x14ac:dyDescent="0.2"/>
    <row r="3094" ht="12.75" hidden="1" x14ac:dyDescent="0.2"/>
    <row r="3095" ht="12.75" hidden="1" x14ac:dyDescent="0.2"/>
    <row r="3096" ht="12.75" hidden="1" x14ac:dyDescent="0.2"/>
    <row r="3097" ht="12.75" hidden="1" x14ac:dyDescent="0.2"/>
    <row r="3098" ht="12.75" hidden="1" x14ac:dyDescent="0.2"/>
    <row r="3099" ht="12.75" hidden="1" x14ac:dyDescent="0.2"/>
    <row r="3100" ht="12.75" hidden="1" x14ac:dyDescent="0.2"/>
    <row r="3101" ht="12.75" hidden="1" x14ac:dyDescent="0.2"/>
    <row r="3102" ht="12.75" hidden="1" x14ac:dyDescent="0.2"/>
    <row r="3103" ht="12.75" hidden="1" x14ac:dyDescent="0.2"/>
    <row r="3104" ht="12.75" hidden="1" x14ac:dyDescent="0.2"/>
    <row r="3105" ht="12.75" hidden="1" x14ac:dyDescent="0.2"/>
    <row r="3106" ht="12.75" hidden="1" x14ac:dyDescent="0.2"/>
    <row r="3107" ht="12.75" hidden="1" x14ac:dyDescent="0.2"/>
    <row r="3108" ht="12.75" hidden="1" x14ac:dyDescent="0.2"/>
    <row r="3109" ht="12.75" hidden="1" x14ac:dyDescent="0.2"/>
    <row r="3110" ht="12.75" hidden="1" x14ac:dyDescent="0.2"/>
    <row r="3111" ht="12.75" hidden="1" x14ac:dyDescent="0.2"/>
    <row r="3112" ht="12.75" hidden="1" x14ac:dyDescent="0.2"/>
    <row r="3113" ht="12.75" hidden="1" x14ac:dyDescent="0.2"/>
    <row r="3114" ht="12.75" hidden="1" x14ac:dyDescent="0.2"/>
    <row r="3115" ht="12.75" hidden="1" x14ac:dyDescent="0.2"/>
    <row r="3116" ht="12.75" hidden="1" x14ac:dyDescent="0.2"/>
    <row r="3117" ht="12.75" hidden="1" x14ac:dyDescent="0.2"/>
    <row r="3118" ht="12.75" hidden="1" x14ac:dyDescent="0.2"/>
    <row r="3119" ht="12.75" hidden="1" x14ac:dyDescent="0.2"/>
    <row r="3120" ht="12.75" hidden="1" x14ac:dyDescent="0.2"/>
    <row r="3121" ht="12.75" hidden="1" x14ac:dyDescent="0.2"/>
    <row r="3122" ht="12.75" hidden="1" x14ac:dyDescent="0.2"/>
    <row r="3123" ht="12.75" hidden="1" x14ac:dyDescent="0.2"/>
    <row r="3124" ht="12.75" hidden="1" x14ac:dyDescent="0.2"/>
    <row r="3125" ht="12.75" hidden="1" x14ac:dyDescent="0.2"/>
    <row r="3126" ht="12.75" hidden="1" x14ac:dyDescent="0.2"/>
    <row r="3127" ht="12.75" hidden="1" x14ac:dyDescent="0.2"/>
    <row r="3128" ht="12.75" hidden="1" x14ac:dyDescent="0.2"/>
    <row r="3129" ht="12.75" hidden="1" x14ac:dyDescent="0.2"/>
    <row r="3130" ht="12.75" hidden="1" x14ac:dyDescent="0.2"/>
    <row r="3131" ht="12.75" hidden="1" x14ac:dyDescent="0.2"/>
    <row r="3132" ht="12.75" hidden="1" x14ac:dyDescent="0.2"/>
    <row r="3133" ht="12.75" hidden="1" x14ac:dyDescent="0.2"/>
    <row r="3134" ht="12.75" hidden="1" x14ac:dyDescent="0.2"/>
    <row r="3135" ht="12.75" hidden="1" x14ac:dyDescent="0.2"/>
    <row r="3136" ht="12.75" hidden="1" x14ac:dyDescent="0.2"/>
    <row r="3137" ht="12.75" hidden="1" x14ac:dyDescent="0.2"/>
    <row r="3138" ht="12.75" hidden="1" x14ac:dyDescent="0.2"/>
    <row r="3139" ht="12.75" hidden="1" x14ac:dyDescent="0.2"/>
    <row r="3140" ht="12.75" hidden="1" x14ac:dyDescent="0.2"/>
    <row r="3141" ht="12.75" hidden="1" x14ac:dyDescent="0.2"/>
    <row r="3142" ht="12.75" hidden="1" x14ac:dyDescent="0.2"/>
    <row r="3143" ht="12.75" hidden="1" x14ac:dyDescent="0.2"/>
    <row r="3144" ht="12.75" hidden="1" x14ac:dyDescent="0.2"/>
    <row r="3145" ht="12.75" hidden="1" x14ac:dyDescent="0.2"/>
    <row r="3146" ht="12.75" hidden="1" x14ac:dyDescent="0.2"/>
    <row r="3147" ht="12.75" hidden="1" x14ac:dyDescent="0.2"/>
    <row r="3148" ht="12.75" hidden="1" x14ac:dyDescent="0.2"/>
    <row r="3149" ht="12.75" hidden="1" x14ac:dyDescent="0.2"/>
    <row r="3150" ht="12.75" hidden="1" x14ac:dyDescent="0.2"/>
    <row r="3151" ht="12.75" hidden="1" x14ac:dyDescent="0.2"/>
    <row r="3152" ht="12.75" hidden="1" x14ac:dyDescent="0.2"/>
    <row r="3153" ht="12.75" hidden="1" x14ac:dyDescent="0.2"/>
    <row r="3154" ht="12.75" hidden="1" x14ac:dyDescent="0.2"/>
    <row r="3155" ht="12.75" hidden="1" x14ac:dyDescent="0.2"/>
    <row r="3156" ht="12.75" hidden="1" x14ac:dyDescent="0.2"/>
    <row r="3157" ht="12.75" hidden="1" x14ac:dyDescent="0.2"/>
    <row r="3158" ht="12.75" hidden="1" x14ac:dyDescent="0.2"/>
    <row r="3159" ht="12.75" hidden="1" x14ac:dyDescent="0.2"/>
    <row r="3160" ht="12.75" hidden="1" x14ac:dyDescent="0.2"/>
    <row r="3161" ht="12.75" hidden="1" x14ac:dyDescent="0.2"/>
    <row r="3162" ht="12.75" hidden="1" x14ac:dyDescent="0.2"/>
    <row r="3163" ht="12.75" hidden="1" x14ac:dyDescent="0.2"/>
    <row r="3164" ht="12.75" hidden="1" x14ac:dyDescent="0.2"/>
    <row r="3165" ht="12.75" hidden="1" x14ac:dyDescent="0.2"/>
    <row r="3166" ht="12.75" hidden="1" x14ac:dyDescent="0.2"/>
    <row r="3167" ht="12.75" hidden="1" x14ac:dyDescent="0.2"/>
    <row r="3168" ht="12.75" hidden="1" x14ac:dyDescent="0.2"/>
    <row r="3169" ht="12.75" hidden="1" x14ac:dyDescent="0.2"/>
    <row r="3170" ht="12.75" hidden="1" x14ac:dyDescent="0.2"/>
    <row r="3171" ht="12.75" hidden="1" x14ac:dyDescent="0.2"/>
    <row r="3172" ht="12.75" hidden="1" x14ac:dyDescent="0.2"/>
    <row r="3173" ht="12.75" hidden="1" x14ac:dyDescent="0.2"/>
    <row r="3174" ht="12.75" hidden="1" x14ac:dyDescent="0.2"/>
    <row r="3175" ht="12.75" hidden="1" x14ac:dyDescent="0.2"/>
    <row r="3176" ht="12.75" hidden="1" x14ac:dyDescent="0.2"/>
    <row r="3177" ht="12.75" hidden="1" x14ac:dyDescent="0.2"/>
    <row r="3178" ht="12.75" hidden="1" x14ac:dyDescent="0.2"/>
    <row r="3179" ht="12.75" hidden="1" x14ac:dyDescent="0.2"/>
    <row r="3180" ht="12.75" hidden="1" x14ac:dyDescent="0.2"/>
    <row r="3181" ht="12.75" hidden="1" x14ac:dyDescent="0.2"/>
    <row r="3182" ht="12.75" hidden="1" x14ac:dyDescent="0.2"/>
    <row r="3183" ht="12.75" hidden="1" x14ac:dyDescent="0.2"/>
    <row r="3184" ht="12.75" hidden="1" x14ac:dyDescent="0.2"/>
    <row r="3185" ht="12.75" hidden="1" x14ac:dyDescent="0.2"/>
    <row r="3186" ht="12.75" hidden="1" x14ac:dyDescent="0.2"/>
    <row r="3187" ht="12.75" hidden="1" x14ac:dyDescent="0.2"/>
    <row r="3188" ht="12.75" hidden="1" x14ac:dyDescent="0.2"/>
    <row r="3189" ht="12.75" hidden="1" x14ac:dyDescent="0.2"/>
    <row r="3190" ht="12.75" hidden="1" x14ac:dyDescent="0.2"/>
    <row r="3191" ht="12.75" hidden="1" x14ac:dyDescent="0.2"/>
    <row r="3192" ht="12.75" hidden="1" x14ac:dyDescent="0.2"/>
    <row r="3193" ht="12.75" hidden="1" x14ac:dyDescent="0.2"/>
    <row r="3194" ht="12.75" hidden="1" x14ac:dyDescent="0.2"/>
    <row r="3195" ht="12.75" hidden="1" x14ac:dyDescent="0.2"/>
    <row r="3196" ht="12.75" hidden="1" x14ac:dyDescent="0.2"/>
    <row r="3197" ht="12.75" hidden="1" x14ac:dyDescent="0.2"/>
    <row r="3198" ht="12.75" hidden="1" x14ac:dyDescent="0.2"/>
    <row r="3199" ht="12.75" hidden="1" x14ac:dyDescent="0.2"/>
    <row r="3200" ht="12.75" hidden="1" x14ac:dyDescent="0.2"/>
    <row r="3201" ht="12.75" hidden="1" x14ac:dyDescent="0.2"/>
    <row r="3202" ht="12.75" hidden="1" x14ac:dyDescent="0.2"/>
    <row r="3203" ht="12.75" hidden="1" x14ac:dyDescent="0.2"/>
    <row r="3204" ht="12.75" hidden="1" x14ac:dyDescent="0.2"/>
    <row r="3205" ht="12.75" hidden="1" x14ac:dyDescent="0.2"/>
    <row r="3206" ht="12.75" hidden="1" x14ac:dyDescent="0.2"/>
    <row r="3207" ht="12.75" hidden="1" x14ac:dyDescent="0.2"/>
    <row r="3208" ht="12.75" hidden="1" x14ac:dyDescent="0.2"/>
    <row r="3209" ht="12.75" hidden="1" x14ac:dyDescent="0.2"/>
    <row r="3210" ht="12.75" hidden="1" x14ac:dyDescent="0.2"/>
    <row r="3211" ht="12.75" hidden="1" x14ac:dyDescent="0.2"/>
    <row r="3212" ht="12.75" hidden="1" x14ac:dyDescent="0.2"/>
    <row r="3213" ht="12.75" hidden="1" x14ac:dyDescent="0.2"/>
    <row r="3214" ht="12.75" hidden="1" x14ac:dyDescent="0.2"/>
    <row r="3215" ht="12.75" hidden="1" x14ac:dyDescent="0.2"/>
    <row r="3216" ht="12.75" hidden="1" x14ac:dyDescent="0.2"/>
    <row r="3217" ht="12.75" hidden="1" x14ac:dyDescent="0.2"/>
    <row r="3218" ht="12.75" hidden="1" x14ac:dyDescent="0.2"/>
    <row r="3219" ht="12.75" hidden="1" x14ac:dyDescent="0.2"/>
    <row r="3220" ht="12.75" hidden="1" x14ac:dyDescent="0.2"/>
    <row r="3221" ht="12.75" hidden="1" x14ac:dyDescent="0.2"/>
    <row r="3222" ht="12.75" hidden="1" x14ac:dyDescent="0.2"/>
    <row r="3223" ht="12.75" hidden="1" x14ac:dyDescent="0.2"/>
    <row r="3224" ht="12.75" hidden="1" x14ac:dyDescent="0.2"/>
    <row r="3225" ht="12.75" hidden="1" x14ac:dyDescent="0.2"/>
    <row r="3226" ht="12.75" hidden="1" x14ac:dyDescent="0.2"/>
    <row r="3227" ht="12.75" hidden="1" x14ac:dyDescent="0.2"/>
    <row r="3228" ht="12.75" hidden="1" x14ac:dyDescent="0.2"/>
    <row r="3229" ht="12.75" hidden="1" x14ac:dyDescent="0.2"/>
    <row r="3230" ht="12.75" hidden="1" x14ac:dyDescent="0.2"/>
    <row r="3231" ht="12.75" hidden="1" x14ac:dyDescent="0.2"/>
    <row r="3232" ht="12.75" hidden="1" x14ac:dyDescent="0.2"/>
    <row r="3233" ht="12.75" hidden="1" x14ac:dyDescent="0.2"/>
    <row r="3234" ht="12.75" hidden="1" x14ac:dyDescent="0.2"/>
    <row r="3235" ht="12.75" hidden="1" x14ac:dyDescent="0.2"/>
    <row r="3236" ht="12.75" hidden="1" x14ac:dyDescent="0.2"/>
    <row r="3237" ht="12.75" hidden="1" x14ac:dyDescent="0.2"/>
    <row r="3238" ht="12.75" hidden="1" x14ac:dyDescent="0.2"/>
    <row r="3239" ht="12.75" hidden="1" x14ac:dyDescent="0.2"/>
    <row r="3240" ht="12.75" hidden="1" x14ac:dyDescent="0.2"/>
    <row r="3241" ht="12.75" hidden="1" x14ac:dyDescent="0.2"/>
    <row r="3242" ht="12.75" hidden="1" x14ac:dyDescent="0.2"/>
    <row r="3243" ht="12.75" hidden="1" x14ac:dyDescent="0.2"/>
    <row r="3244" ht="12.75" hidden="1" x14ac:dyDescent="0.2"/>
    <row r="3245" ht="12.75" hidden="1" x14ac:dyDescent="0.2"/>
    <row r="3246" ht="12.75" hidden="1" x14ac:dyDescent="0.2"/>
    <row r="3247" ht="12.75" hidden="1" x14ac:dyDescent="0.2"/>
    <row r="3248" ht="12.75" hidden="1" x14ac:dyDescent="0.2"/>
    <row r="3249" ht="12.75" hidden="1" x14ac:dyDescent="0.2"/>
    <row r="3250" ht="12.75" hidden="1" x14ac:dyDescent="0.2"/>
    <row r="3251" ht="12.75" hidden="1" x14ac:dyDescent="0.2"/>
    <row r="3252" ht="12.75" hidden="1" x14ac:dyDescent="0.2"/>
    <row r="3253" ht="12.75" hidden="1" x14ac:dyDescent="0.2"/>
    <row r="3254" ht="12.75" hidden="1" x14ac:dyDescent="0.2"/>
    <row r="3255" ht="12.75" hidden="1" x14ac:dyDescent="0.2"/>
    <row r="3256" ht="12.75" hidden="1" x14ac:dyDescent="0.2"/>
    <row r="3257" ht="12.75" hidden="1" x14ac:dyDescent="0.2"/>
    <row r="3258" ht="12.75" hidden="1" x14ac:dyDescent="0.2"/>
    <row r="3259" ht="12.75" hidden="1" x14ac:dyDescent="0.2"/>
    <row r="3260" ht="12.75" hidden="1" x14ac:dyDescent="0.2"/>
    <row r="3261" ht="12.75" hidden="1" x14ac:dyDescent="0.2"/>
    <row r="3262" ht="12.75" hidden="1" x14ac:dyDescent="0.2"/>
    <row r="3263" ht="12.75" hidden="1" x14ac:dyDescent="0.2"/>
    <row r="3264" ht="12.75" hidden="1" x14ac:dyDescent="0.2"/>
    <row r="3265" ht="12.75" hidden="1" x14ac:dyDescent="0.2"/>
    <row r="3266" ht="12.75" hidden="1" x14ac:dyDescent="0.2"/>
    <row r="3267" ht="12.75" hidden="1" x14ac:dyDescent="0.2"/>
    <row r="3268" ht="12.75" hidden="1" x14ac:dyDescent="0.2"/>
    <row r="3269" ht="12.75" hidden="1" x14ac:dyDescent="0.2"/>
    <row r="3270" ht="12.75" hidden="1" x14ac:dyDescent="0.2"/>
    <row r="3271" ht="12.75" hidden="1" x14ac:dyDescent="0.2"/>
    <row r="3272" ht="12.75" hidden="1" x14ac:dyDescent="0.2"/>
    <row r="3273" ht="12.75" hidden="1" x14ac:dyDescent="0.2"/>
    <row r="3274" ht="12.75" hidden="1" x14ac:dyDescent="0.2"/>
    <row r="3275" ht="12.75" hidden="1" x14ac:dyDescent="0.2"/>
    <row r="3276" ht="12.75" hidden="1" x14ac:dyDescent="0.2"/>
    <row r="3277" ht="12.75" hidden="1" x14ac:dyDescent="0.2"/>
    <row r="3278" ht="12.75" hidden="1" x14ac:dyDescent="0.2"/>
    <row r="3279" ht="12.75" hidden="1" x14ac:dyDescent="0.2"/>
    <row r="3280" ht="12.75" hidden="1" x14ac:dyDescent="0.2"/>
    <row r="3281" ht="12.75" hidden="1" x14ac:dyDescent="0.2"/>
    <row r="3282" ht="12.75" hidden="1" x14ac:dyDescent="0.2"/>
    <row r="3283" ht="12.75" hidden="1" x14ac:dyDescent="0.2"/>
    <row r="3284" ht="12.75" hidden="1" x14ac:dyDescent="0.2"/>
    <row r="3285" ht="12.75" hidden="1" x14ac:dyDescent="0.2"/>
    <row r="3286" ht="12.75" hidden="1" x14ac:dyDescent="0.2"/>
    <row r="3287" ht="12.75" hidden="1" x14ac:dyDescent="0.2"/>
    <row r="3288" ht="12.75" hidden="1" x14ac:dyDescent="0.2"/>
    <row r="3289" ht="12.75" hidden="1" x14ac:dyDescent="0.2"/>
    <row r="3290" ht="12.75" hidden="1" x14ac:dyDescent="0.2"/>
    <row r="3291" ht="12.75" hidden="1" x14ac:dyDescent="0.2"/>
    <row r="3292" ht="12.75" hidden="1" x14ac:dyDescent="0.2"/>
    <row r="3293" ht="12.75" hidden="1" x14ac:dyDescent="0.2"/>
    <row r="3294" ht="12.75" hidden="1" x14ac:dyDescent="0.2"/>
    <row r="3295" ht="12.75" hidden="1" x14ac:dyDescent="0.2"/>
    <row r="3296" ht="12.75" hidden="1" x14ac:dyDescent="0.2"/>
    <row r="3297" ht="12.75" hidden="1" x14ac:dyDescent="0.2"/>
    <row r="3298" ht="12.75" hidden="1" x14ac:dyDescent="0.2"/>
    <row r="3299" ht="12.75" hidden="1" x14ac:dyDescent="0.2"/>
    <row r="3300" ht="12.75" hidden="1" x14ac:dyDescent="0.2"/>
    <row r="3301" ht="12.75" hidden="1" x14ac:dyDescent="0.2"/>
    <row r="3302" ht="12.75" hidden="1" x14ac:dyDescent="0.2"/>
    <row r="3303" ht="12.75" hidden="1" x14ac:dyDescent="0.2"/>
    <row r="3304" ht="12.75" hidden="1" x14ac:dyDescent="0.2"/>
    <row r="3305" ht="12.75" hidden="1" x14ac:dyDescent="0.2"/>
    <row r="3306" ht="12.75" hidden="1" x14ac:dyDescent="0.2"/>
    <row r="3307" ht="12.75" hidden="1" x14ac:dyDescent="0.2"/>
    <row r="3308" ht="12.75" hidden="1" x14ac:dyDescent="0.2"/>
    <row r="3309" ht="12.75" hidden="1" x14ac:dyDescent="0.2"/>
    <row r="3310" ht="12.75" hidden="1" x14ac:dyDescent="0.2"/>
    <row r="3311" ht="12.75" hidden="1" x14ac:dyDescent="0.2"/>
    <row r="3312" ht="12.75" hidden="1" x14ac:dyDescent="0.2"/>
    <row r="3313" ht="12.75" hidden="1" x14ac:dyDescent="0.2"/>
    <row r="3314" ht="12.75" hidden="1" x14ac:dyDescent="0.2"/>
    <row r="3315" ht="12.75" hidden="1" x14ac:dyDescent="0.2"/>
    <row r="3316" ht="12.75" hidden="1" x14ac:dyDescent="0.2"/>
    <row r="3317" ht="12.75" hidden="1" x14ac:dyDescent="0.2"/>
    <row r="3318" ht="12.75" hidden="1" x14ac:dyDescent="0.2"/>
    <row r="3319" ht="12.75" hidden="1" x14ac:dyDescent="0.2"/>
    <row r="3320" ht="12.75" hidden="1" x14ac:dyDescent="0.2"/>
    <row r="3321" ht="12.75" hidden="1" x14ac:dyDescent="0.2"/>
    <row r="3322" ht="12.75" hidden="1" x14ac:dyDescent="0.2"/>
    <row r="3323" ht="12.75" hidden="1" x14ac:dyDescent="0.2"/>
    <row r="3324" ht="12.75" hidden="1" x14ac:dyDescent="0.2"/>
    <row r="3325" ht="12.75" hidden="1" x14ac:dyDescent="0.2"/>
    <row r="3326" ht="12.75" hidden="1" x14ac:dyDescent="0.2"/>
    <row r="3327" ht="12.75" hidden="1" x14ac:dyDescent="0.2"/>
    <row r="3328" ht="12.75" hidden="1" x14ac:dyDescent="0.2"/>
    <row r="3329" ht="12.75" hidden="1" x14ac:dyDescent="0.2"/>
    <row r="3330" ht="12.75" hidden="1" x14ac:dyDescent="0.2"/>
    <row r="3331" ht="12.75" hidden="1" x14ac:dyDescent="0.2"/>
    <row r="3332" ht="12.75" hidden="1" x14ac:dyDescent="0.2"/>
    <row r="3333" ht="12.75" hidden="1" x14ac:dyDescent="0.2"/>
    <row r="3334" ht="12.75" hidden="1" x14ac:dyDescent="0.2"/>
    <row r="3335" ht="12.75" hidden="1" x14ac:dyDescent="0.2"/>
    <row r="3336" ht="12.75" hidden="1" x14ac:dyDescent="0.2"/>
    <row r="3337" ht="12.75" hidden="1" x14ac:dyDescent="0.2"/>
    <row r="3338" ht="12.75" hidden="1" x14ac:dyDescent="0.2"/>
    <row r="3339" ht="12.75" hidden="1" x14ac:dyDescent="0.2"/>
    <row r="3340" ht="12.75" hidden="1" x14ac:dyDescent="0.2"/>
    <row r="3341" ht="12.75" hidden="1" x14ac:dyDescent="0.2"/>
    <row r="3342" ht="12.75" hidden="1" x14ac:dyDescent="0.2"/>
    <row r="3343" ht="12.75" hidden="1" x14ac:dyDescent="0.2"/>
    <row r="3344" ht="12.75" hidden="1" x14ac:dyDescent="0.2"/>
    <row r="3345" ht="12.75" hidden="1" x14ac:dyDescent="0.2"/>
    <row r="3346" ht="12.75" hidden="1" x14ac:dyDescent="0.2"/>
    <row r="3347" ht="12.75" hidden="1" x14ac:dyDescent="0.2"/>
    <row r="3348" ht="12.75" hidden="1" x14ac:dyDescent="0.2"/>
    <row r="3349" ht="12.75" hidden="1" x14ac:dyDescent="0.2"/>
    <row r="3350" ht="12.75" hidden="1" x14ac:dyDescent="0.2"/>
    <row r="3351" ht="12.75" hidden="1" x14ac:dyDescent="0.2"/>
    <row r="3352" ht="12.75" hidden="1" x14ac:dyDescent="0.2"/>
    <row r="3353" ht="12.75" hidden="1" x14ac:dyDescent="0.2"/>
    <row r="3354" ht="12.75" hidden="1" x14ac:dyDescent="0.2"/>
    <row r="3355" ht="12.75" hidden="1" x14ac:dyDescent="0.2"/>
    <row r="3356" ht="12.75" hidden="1" x14ac:dyDescent="0.2"/>
    <row r="3357" ht="12.75" hidden="1" x14ac:dyDescent="0.2"/>
    <row r="3358" ht="12.75" hidden="1" x14ac:dyDescent="0.2"/>
    <row r="3359" ht="12.75" hidden="1" x14ac:dyDescent="0.2"/>
    <row r="3360" ht="12.75" hidden="1" x14ac:dyDescent="0.2"/>
    <row r="3361" ht="12.75" hidden="1" x14ac:dyDescent="0.2"/>
    <row r="3362" ht="12.75" hidden="1" x14ac:dyDescent="0.2"/>
    <row r="3363" ht="12.75" hidden="1" x14ac:dyDescent="0.2"/>
    <row r="3364" ht="12.75" hidden="1" x14ac:dyDescent="0.2"/>
    <row r="3365" ht="12.75" hidden="1" x14ac:dyDescent="0.2"/>
    <row r="3366" ht="12.75" hidden="1" x14ac:dyDescent="0.2"/>
    <row r="3367" ht="12.75" hidden="1" x14ac:dyDescent="0.2"/>
    <row r="3368" ht="12.75" hidden="1" x14ac:dyDescent="0.2"/>
    <row r="3369" ht="12.75" hidden="1" x14ac:dyDescent="0.2"/>
    <row r="3370" ht="12.75" hidden="1" x14ac:dyDescent="0.2"/>
    <row r="3371" ht="12.75" hidden="1" x14ac:dyDescent="0.2"/>
    <row r="3372" ht="12.75" hidden="1" x14ac:dyDescent="0.2"/>
    <row r="3373" ht="12.75" hidden="1" x14ac:dyDescent="0.2"/>
    <row r="3374" ht="12.75" hidden="1" x14ac:dyDescent="0.2"/>
    <row r="3375" ht="12.75" hidden="1" x14ac:dyDescent="0.2"/>
    <row r="3376" ht="12.75" hidden="1" x14ac:dyDescent="0.2"/>
    <row r="3377" ht="12.75" hidden="1" x14ac:dyDescent="0.2"/>
    <row r="3378" ht="12.75" hidden="1" x14ac:dyDescent="0.2"/>
    <row r="3379" ht="12.75" hidden="1" x14ac:dyDescent="0.2"/>
    <row r="3380" ht="12.75" hidden="1" x14ac:dyDescent="0.2"/>
    <row r="3381" ht="12.75" hidden="1" x14ac:dyDescent="0.2"/>
    <row r="3382" ht="12.75" hidden="1" x14ac:dyDescent="0.2"/>
    <row r="3383" ht="12.75" hidden="1" x14ac:dyDescent="0.2"/>
    <row r="3384" ht="12.75" hidden="1" x14ac:dyDescent="0.2"/>
    <row r="3385" ht="12.75" hidden="1" x14ac:dyDescent="0.2"/>
    <row r="3386" ht="12.75" hidden="1" x14ac:dyDescent="0.2"/>
    <row r="3387" ht="12.75" hidden="1" x14ac:dyDescent="0.2"/>
    <row r="3388" ht="12.75" hidden="1" x14ac:dyDescent="0.2"/>
    <row r="3389" ht="12.75" hidden="1" x14ac:dyDescent="0.2"/>
    <row r="3390" ht="12.75" hidden="1" x14ac:dyDescent="0.2"/>
    <row r="3391" ht="12.75" hidden="1" x14ac:dyDescent="0.2"/>
    <row r="3392" ht="12.75" hidden="1" x14ac:dyDescent="0.2"/>
    <row r="3393" ht="12.75" hidden="1" x14ac:dyDescent="0.2"/>
    <row r="3394" ht="12.75" hidden="1" x14ac:dyDescent="0.2"/>
    <row r="3395" ht="12.75" hidden="1" x14ac:dyDescent="0.2"/>
    <row r="3396" ht="12.75" hidden="1" x14ac:dyDescent="0.2"/>
    <row r="3397" ht="12.75" hidden="1" x14ac:dyDescent="0.2"/>
    <row r="3398" ht="12.75" hidden="1" x14ac:dyDescent="0.2"/>
    <row r="3399" ht="12.75" hidden="1" x14ac:dyDescent="0.2"/>
    <row r="3400" ht="12.75" hidden="1" x14ac:dyDescent="0.2"/>
    <row r="3401" ht="12.75" hidden="1" x14ac:dyDescent="0.2"/>
    <row r="3402" ht="12.75" hidden="1" x14ac:dyDescent="0.2"/>
    <row r="3403" ht="12.75" hidden="1" x14ac:dyDescent="0.2"/>
    <row r="3404" ht="12.75" hidden="1" x14ac:dyDescent="0.2"/>
    <row r="3405" ht="12.75" hidden="1" x14ac:dyDescent="0.2"/>
    <row r="3406" ht="12.75" hidden="1" x14ac:dyDescent="0.2"/>
    <row r="3407" ht="12.75" hidden="1" x14ac:dyDescent="0.2"/>
    <row r="3408" ht="12.75" hidden="1" x14ac:dyDescent="0.2"/>
    <row r="3409" ht="12.75" hidden="1" x14ac:dyDescent="0.2"/>
    <row r="3410" ht="12.75" hidden="1" x14ac:dyDescent="0.2"/>
    <row r="3411" ht="12.75" hidden="1" x14ac:dyDescent="0.2"/>
    <row r="3412" ht="12.75" hidden="1" x14ac:dyDescent="0.2"/>
    <row r="3413" ht="12.75" hidden="1" x14ac:dyDescent="0.2"/>
    <row r="3414" ht="12.75" hidden="1" x14ac:dyDescent="0.2"/>
    <row r="3415" ht="12.75" hidden="1" x14ac:dyDescent="0.2"/>
    <row r="3416" ht="12.75" hidden="1" x14ac:dyDescent="0.2"/>
    <row r="3417" ht="12.75" hidden="1" x14ac:dyDescent="0.2"/>
    <row r="3418" ht="12.75" hidden="1" x14ac:dyDescent="0.2"/>
    <row r="3419" ht="12.75" hidden="1" x14ac:dyDescent="0.2"/>
    <row r="3420" ht="12.75" hidden="1" x14ac:dyDescent="0.2"/>
    <row r="3421" ht="12.75" hidden="1" x14ac:dyDescent="0.2"/>
    <row r="3422" ht="12.75" hidden="1" x14ac:dyDescent="0.2"/>
    <row r="3423" ht="12.75" hidden="1" x14ac:dyDescent="0.2"/>
    <row r="3424" ht="12.75" hidden="1" x14ac:dyDescent="0.2"/>
    <row r="3425" ht="12.75" hidden="1" x14ac:dyDescent="0.2"/>
    <row r="3426" ht="12.75" hidden="1" x14ac:dyDescent="0.2"/>
    <row r="3427" ht="12.75" hidden="1" x14ac:dyDescent="0.2"/>
    <row r="3428" ht="12.75" hidden="1" x14ac:dyDescent="0.2"/>
    <row r="3429" ht="12.75" hidden="1" x14ac:dyDescent="0.2"/>
    <row r="3430" ht="12.75" hidden="1" x14ac:dyDescent="0.2"/>
    <row r="3431" ht="12.75" hidden="1" x14ac:dyDescent="0.2"/>
    <row r="3432" ht="12.75" hidden="1" x14ac:dyDescent="0.2"/>
    <row r="3433" ht="12.75" hidden="1" x14ac:dyDescent="0.2"/>
    <row r="3434" ht="12.75" hidden="1" x14ac:dyDescent="0.2"/>
    <row r="3435" ht="12.75" hidden="1" x14ac:dyDescent="0.2"/>
    <row r="3436" ht="12.75" hidden="1" x14ac:dyDescent="0.2"/>
    <row r="3437" ht="12.75" hidden="1" x14ac:dyDescent="0.2"/>
    <row r="3438" ht="12.75" hidden="1" x14ac:dyDescent="0.2"/>
    <row r="3439" ht="12.75" hidden="1" x14ac:dyDescent="0.2"/>
    <row r="3440" ht="12.75" hidden="1" x14ac:dyDescent="0.2"/>
    <row r="3441" ht="12.75" hidden="1" x14ac:dyDescent="0.2"/>
    <row r="3442" ht="12.75" hidden="1" x14ac:dyDescent="0.2"/>
    <row r="3443" ht="12.75" hidden="1" x14ac:dyDescent="0.2"/>
    <row r="3444" ht="12.75" hidden="1" x14ac:dyDescent="0.2"/>
    <row r="3445" ht="12.75" hidden="1" x14ac:dyDescent="0.2"/>
    <row r="3446" ht="12.75" hidden="1" x14ac:dyDescent="0.2"/>
    <row r="3447" ht="12.75" hidden="1" x14ac:dyDescent="0.2"/>
    <row r="3448" ht="12.75" hidden="1" x14ac:dyDescent="0.2"/>
    <row r="3449" ht="12.75" hidden="1" x14ac:dyDescent="0.2"/>
    <row r="3450" ht="12.75" hidden="1" x14ac:dyDescent="0.2"/>
    <row r="3451" ht="12.75" hidden="1" x14ac:dyDescent="0.2"/>
    <row r="3452" ht="12.75" hidden="1" x14ac:dyDescent="0.2"/>
    <row r="3453" ht="12.75" hidden="1" x14ac:dyDescent="0.2"/>
    <row r="3454" ht="12.75" hidden="1" x14ac:dyDescent="0.2"/>
    <row r="3455" ht="12.75" hidden="1" x14ac:dyDescent="0.2"/>
    <row r="3456" ht="12.75" hidden="1" x14ac:dyDescent="0.2"/>
    <row r="3457" ht="12.75" hidden="1" x14ac:dyDescent="0.2"/>
    <row r="3458" ht="12.75" hidden="1" x14ac:dyDescent="0.2"/>
    <row r="3459" ht="12.75" hidden="1" x14ac:dyDescent="0.2"/>
    <row r="3460" ht="12.75" hidden="1" x14ac:dyDescent="0.2"/>
    <row r="3461" ht="12.75" hidden="1" x14ac:dyDescent="0.2"/>
    <row r="3462" ht="12.75" hidden="1" x14ac:dyDescent="0.2"/>
    <row r="3463" ht="12.75" hidden="1" x14ac:dyDescent="0.2"/>
    <row r="3464" ht="12.75" hidden="1" x14ac:dyDescent="0.2"/>
    <row r="3465" ht="12.75" hidden="1" x14ac:dyDescent="0.2"/>
    <row r="3466" ht="12.75" hidden="1" x14ac:dyDescent="0.2"/>
    <row r="3467" ht="12.75" hidden="1" x14ac:dyDescent="0.2"/>
    <row r="3468" ht="12.75" hidden="1" x14ac:dyDescent="0.2"/>
    <row r="3469" ht="12.75" hidden="1" x14ac:dyDescent="0.2"/>
    <row r="3470" ht="12.75" hidden="1" x14ac:dyDescent="0.2"/>
    <row r="3471" ht="12.75" hidden="1" x14ac:dyDescent="0.2"/>
    <row r="3472" ht="12.75" hidden="1" x14ac:dyDescent="0.2"/>
    <row r="3473" ht="12.75" hidden="1" x14ac:dyDescent="0.2"/>
    <row r="3474" ht="12.75" hidden="1" x14ac:dyDescent="0.2"/>
    <row r="3475" ht="12.75" hidden="1" x14ac:dyDescent="0.2"/>
    <row r="3476" ht="12.75" hidden="1" x14ac:dyDescent="0.2"/>
    <row r="3477" ht="12.75" hidden="1" x14ac:dyDescent="0.2"/>
    <row r="3478" ht="12.75" hidden="1" x14ac:dyDescent="0.2"/>
    <row r="3479" ht="12.75" hidden="1" x14ac:dyDescent="0.2"/>
    <row r="3480" ht="12.75" hidden="1" x14ac:dyDescent="0.2"/>
    <row r="3481" ht="12.75" hidden="1" x14ac:dyDescent="0.2"/>
    <row r="3482" ht="12.75" hidden="1" x14ac:dyDescent="0.2"/>
    <row r="3483" ht="12.75" hidden="1" x14ac:dyDescent="0.2"/>
    <row r="3484" ht="12.75" hidden="1" x14ac:dyDescent="0.2"/>
    <row r="3485" ht="12.75" hidden="1" x14ac:dyDescent="0.2"/>
    <row r="3486" ht="12.75" hidden="1" x14ac:dyDescent="0.2"/>
    <row r="3487" ht="12.75" hidden="1" x14ac:dyDescent="0.2"/>
    <row r="3488" ht="12.75" hidden="1" x14ac:dyDescent="0.2"/>
    <row r="3489" ht="12.75" hidden="1" x14ac:dyDescent="0.2"/>
    <row r="3490" ht="12.75" hidden="1" x14ac:dyDescent="0.2"/>
    <row r="3491" ht="12.75" hidden="1" x14ac:dyDescent="0.2"/>
    <row r="3492" ht="12.75" hidden="1" x14ac:dyDescent="0.2"/>
    <row r="3493" ht="12.75" hidden="1" x14ac:dyDescent="0.2"/>
    <row r="3494" ht="12.75" hidden="1" x14ac:dyDescent="0.2"/>
    <row r="3495" ht="12.75" hidden="1" x14ac:dyDescent="0.2"/>
    <row r="3496" ht="12.75" hidden="1" x14ac:dyDescent="0.2"/>
    <row r="3497" ht="12.75" hidden="1" x14ac:dyDescent="0.2"/>
    <row r="3498" ht="12.75" hidden="1" x14ac:dyDescent="0.2"/>
    <row r="3499" ht="12.75" hidden="1" x14ac:dyDescent="0.2"/>
    <row r="3500" ht="12.75" hidden="1" x14ac:dyDescent="0.2"/>
    <row r="3501" ht="12.75" hidden="1" x14ac:dyDescent="0.2"/>
    <row r="3502" ht="12.75" hidden="1" x14ac:dyDescent="0.2"/>
    <row r="3503" ht="12.75" hidden="1" x14ac:dyDescent="0.2"/>
    <row r="3504" ht="12.75" hidden="1" x14ac:dyDescent="0.2"/>
    <row r="3505" ht="12.75" hidden="1" x14ac:dyDescent="0.2"/>
    <row r="3506" ht="12.75" hidden="1" x14ac:dyDescent="0.2"/>
    <row r="3507" ht="12.75" hidden="1" x14ac:dyDescent="0.2"/>
    <row r="3508" ht="12.75" hidden="1" x14ac:dyDescent="0.2"/>
    <row r="3509" ht="12.75" hidden="1" x14ac:dyDescent="0.2"/>
    <row r="3510" ht="12.75" hidden="1" x14ac:dyDescent="0.2"/>
    <row r="3511" ht="12.75" hidden="1" x14ac:dyDescent="0.2"/>
    <row r="3512" ht="12.75" hidden="1" x14ac:dyDescent="0.2"/>
    <row r="3513" ht="12.75" hidden="1" x14ac:dyDescent="0.2"/>
    <row r="3514" ht="12.75" hidden="1" x14ac:dyDescent="0.2"/>
    <row r="3515" ht="12.75" hidden="1" x14ac:dyDescent="0.2"/>
    <row r="3516" ht="12.75" hidden="1" x14ac:dyDescent="0.2"/>
    <row r="3517" ht="12.75" hidden="1" x14ac:dyDescent="0.2"/>
    <row r="3518" ht="12.75" hidden="1" x14ac:dyDescent="0.2"/>
    <row r="3519" ht="12.75" hidden="1" x14ac:dyDescent="0.2"/>
    <row r="3520" ht="12.75" hidden="1" x14ac:dyDescent="0.2"/>
    <row r="3521" ht="12.75" hidden="1" x14ac:dyDescent="0.2"/>
    <row r="3522" ht="12.75" hidden="1" x14ac:dyDescent="0.2"/>
    <row r="3523" ht="12.75" hidden="1" x14ac:dyDescent="0.2"/>
    <row r="3524" ht="12.75" hidden="1" x14ac:dyDescent="0.2"/>
    <row r="3525" ht="12.75" hidden="1" x14ac:dyDescent="0.2"/>
    <row r="3526" ht="12.75" hidden="1" x14ac:dyDescent="0.2"/>
    <row r="3527" ht="12.75" hidden="1" x14ac:dyDescent="0.2"/>
    <row r="3528" ht="12.75" hidden="1" x14ac:dyDescent="0.2"/>
    <row r="3529" ht="12.75" hidden="1" x14ac:dyDescent="0.2"/>
    <row r="3530" ht="12.75" hidden="1" x14ac:dyDescent="0.2"/>
    <row r="3531" ht="12.75" hidden="1" x14ac:dyDescent="0.2"/>
    <row r="3532" ht="12.75" hidden="1" x14ac:dyDescent="0.2"/>
    <row r="3533" ht="12.75" hidden="1" x14ac:dyDescent="0.2"/>
    <row r="3534" ht="12.75" hidden="1" x14ac:dyDescent="0.2"/>
    <row r="3535" ht="12.75" hidden="1" x14ac:dyDescent="0.2"/>
    <row r="3536" ht="12.75" hidden="1" x14ac:dyDescent="0.2"/>
    <row r="3537" ht="12.75" hidden="1" x14ac:dyDescent="0.2"/>
    <row r="3538" ht="12.75" hidden="1" x14ac:dyDescent="0.2"/>
    <row r="3539" ht="12.75" hidden="1" x14ac:dyDescent="0.2"/>
    <row r="3540" ht="12.75" hidden="1" x14ac:dyDescent="0.2"/>
    <row r="3541" ht="12.75" hidden="1" x14ac:dyDescent="0.2"/>
    <row r="3542" ht="12.75" hidden="1" x14ac:dyDescent="0.2"/>
    <row r="3543" ht="12.75" hidden="1" x14ac:dyDescent="0.2"/>
    <row r="3544" ht="12.75" hidden="1" x14ac:dyDescent="0.2"/>
    <row r="3545" ht="12.75" hidden="1" x14ac:dyDescent="0.2"/>
    <row r="3546" ht="12.75" hidden="1" x14ac:dyDescent="0.2"/>
    <row r="3547" ht="12.75" hidden="1" x14ac:dyDescent="0.2"/>
    <row r="3548" ht="12.75" hidden="1" x14ac:dyDescent="0.2"/>
    <row r="3549" ht="12.75" hidden="1" x14ac:dyDescent="0.2"/>
    <row r="3550" ht="12.75" hidden="1" x14ac:dyDescent="0.2"/>
    <row r="3551" ht="12.75" hidden="1" x14ac:dyDescent="0.2"/>
    <row r="3552" ht="12.75" hidden="1" x14ac:dyDescent="0.2"/>
    <row r="3553" ht="12.75" hidden="1" x14ac:dyDescent="0.2"/>
    <row r="3554" ht="12.75" hidden="1" x14ac:dyDescent="0.2"/>
    <row r="3555" ht="12.75" hidden="1" x14ac:dyDescent="0.2"/>
    <row r="3556" ht="12.75" hidden="1" x14ac:dyDescent="0.2"/>
    <row r="3557" ht="12.75" hidden="1" x14ac:dyDescent="0.2"/>
    <row r="3558" ht="12.75" hidden="1" x14ac:dyDescent="0.2"/>
    <row r="3559" ht="12.75" hidden="1" x14ac:dyDescent="0.2"/>
    <row r="3560" ht="12.75" hidden="1" x14ac:dyDescent="0.2"/>
    <row r="3561" ht="12.75" hidden="1" x14ac:dyDescent="0.2"/>
    <row r="3562" ht="12.75" hidden="1" x14ac:dyDescent="0.2"/>
    <row r="3563" ht="12.75" hidden="1" x14ac:dyDescent="0.2"/>
    <row r="3564" ht="12.75" hidden="1" x14ac:dyDescent="0.2"/>
    <row r="3565" ht="12.75" hidden="1" x14ac:dyDescent="0.2"/>
    <row r="3566" ht="12.75" hidden="1" x14ac:dyDescent="0.2"/>
    <row r="3567" ht="12.75" hidden="1" x14ac:dyDescent="0.2"/>
    <row r="3568" ht="12.75" hidden="1" x14ac:dyDescent="0.2"/>
    <row r="3569" ht="12.75" hidden="1" x14ac:dyDescent="0.2"/>
    <row r="3570" ht="12.75" hidden="1" x14ac:dyDescent="0.2"/>
    <row r="3571" ht="12.75" hidden="1" x14ac:dyDescent="0.2"/>
    <row r="3572" ht="12.75" hidden="1" x14ac:dyDescent="0.2"/>
    <row r="3573" ht="12.75" hidden="1" x14ac:dyDescent="0.2"/>
    <row r="3574" ht="12.75" hidden="1" x14ac:dyDescent="0.2"/>
    <row r="3575" ht="12.75" hidden="1" x14ac:dyDescent="0.2"/>
    <row r="3576" ht="12.75" hidden="1" x14ac:dyDescent="0.2"/>
    <row r="3577" ht="12.75" hidden="1" x14ac:dyDescent="0.2"/>
    <row r="3578" ht="12.75" hidden="1" x14ac:dyDescent="0.2"/>
    <row r="3579" ht="12.75" hidden="1" x14ac:dyDescent="0.2"/>
    <row r="3580" ht="12.75" hidden="1" x14ac:dyDescent="0.2"/>
    <row r="3581" ht="12.75" hidden="1" x14ac:dyDescent="0.2"/>
    <row r="3582" ht="12.75" hidden="1" x14ac:dyDescent="0.2"/>
    <row r="3583" ht="12.75" hidden="1" x14ac:dyDescent="0.2"/>
    <row r="3584" ht="12.75" hidden="1" x14ac:dyDescent="0.2"/>
    <row r="3585" ht="12.75" hidden="1" x14ac:dyDescent="0.2"/>
    <row r="3586" ht="12.75" hidden="1" x14ac:dyDescent="0.2"/>
    <row r="3587" ht="12.75" hidden="1" x14ac:dyDescent="0.2"/>
    <row r="3588" ht="12.75" hidden="1" x14ac:dyDescent="0.2"/>
    <row r="3589" ht="12.75" hidden="1" x14ac:dyDescent="0.2"/>
    <row r="3590" ht="12.75" hidden="1" x14ac:dyDescent="0.2"/>
    <row r="3591" ht="12.75" hidden="1" x14ac:dyDescent="0.2"/>
    <row r="3592" ht="12.75" hidden="1" x14ac:dyDescent="0.2"/>
    <row r="3593" ht="12.75" hidden="1" x14ac:dyDescent="0.2"/>
    <row r="3594" ht="12.75" hidden="1" x14ac:dyDescent="0.2"/>
    <row r="3595" ht="12.75" hidden="1" x14ac:dyDescent="0.2"/>
    <row r="3596" ht="12.75" hidden="1" x14ac:dyDescent="0.2"/>
    <row r="3597" ht="12.75" hidden="1" x14ac:dyDescent="0.2"/>
    <row r="3598" ht="12.75" hidden="1" x14ac:dyDescent="0.2"/>
    <row r="3599" ht="12.75" hidden="1" x14ac:dyDescent="0.2"/>
    <row r="3600" ht="12.75" hidden="1" x14ac:dyDescent="0.2"/>
    <row r="3601" ht="12.75" hidden="1" x14ac:dyDescent="0.2"/>
    <row r="3602" ht="12.75" hidden="1" x14ac:dyDescent="0.2"/>
    <row r="3603" ht="12.75" hidden="1" x14ac:dyDescent="0.2"/>
    <row r="3604" ht="12.75" hidden="1" x14ac:dyDescent="0.2"/>
    <row r="3605" ht="12.75" hidden="1" x14ac:dyDescent="0.2"/>
    <row r="3606" ht="12.75" hidden="1" x14ac:dyDescent="0.2"/>
    <row r="3607" ht="12.75" hidden="1" x14ac:dyDescent="0.2"/>
    <row r="3608" ht="12.75" hidden="1" x14ac:dyDescent="0.2"/>
    <row r="3609" ht="12.75" hidden="1" x14ac:dyDescent="0.2"/>
    <row r="3610" ht="12.75" hidden="1" x14ac:dyDescent="0.2"/>
    <row r="3611" ht="12.75" hidden="1" x14ac:dyDescent="0.2"/>
    <row r="3612" ht="12.75" hidden="1" x14ac:dyDescent="0.2"/>
    <row r="3613" ht="12.75" hidden="1" x14ac:dyDescent="0.2"/>
    <row r="3614" ht="12.75" hidden="1" x14ac:dyDescent="0.2"/>
    <row r="3615" ht="12.75" hidden="1" x14ac:dyDescent="0.2"/>
    <row r="3616" ht="12.75" hidden="1" x14ac:dyDescent="0.2"/>
    <row r="3617" ht="12.75" hidden="1" x14ac:dyDescent="0.2"/>
    <row r="3618" ht="12.75" hidden="1" x14ac:dyDescent="0.2"/>
    <row r="3619" ht="12.75" hidden="1" x14ac:dyDescent="0.2"/>
    <row r="3620" ht="12.75" hidden="1" x14ac:dyDescent="0.2"/>
    <row r="3621" ht="12.75" hidden="1" x14ac:dyDescent="0.2"/>
    <row r="3622" ht="12.75" hidden="1" x14ac:dyDescent="0.2"/>
    <row r="3623" ht="12.75" hidden="1" x14ac:dyDescent="0.2"/>
    <row r="3624" ht="12.75" hidden="1" x14ac:dyDescent="0.2"/>
    <row r="3625" ht="12.75" hidden="1" x14ac:dyDescent="0.2"/>
    <row r="3626" ht="12.75" hidden="1" x14ac:dyDescent="0.2"/>
    <row r="3627" ht="12.75" hidden="1" x14ac:dyDescent="0.2"/>
    <row r="3628" ht="12.75" hidden="1" x14ac:dyDescent="0.2"/>
    <row r="3629" ht="12.75" hidden="1" x14ac:dyDescent="0.2"/>
    <row r="3630" ht="12.75" hidden="1" x14ac:dyDescent="0.2"/>
    <row r="3631" ht="12.75" hidden="1" x14ac:dyDescent="0.2"/>
    <row r="3632" ht="12.75" hidden="1" x14ac:dyDescent="0.2"/>
    <row r="3633" ht="12.75" hidden="1" x14ac:dyDescent="0.2"/>
    <row r="3634" ht="12.75" hidden="1" x14ac:dyDescent="0.2"/>
    <row r="3635" ht="12.75" hidden="1" x14ac:dyDescent="0.2"/>
    <row r="3636" ht="12.75" hidden="1" x14ac:dyDescent="0.2"/>
    <row r="3637" ht="12.75" hidden="1" x14ac:dyDescent="0.2"/>
    <row r="3638" ht="12.75" hidden="1" x14ac:dyDescent="0.2"/>
    <row r="3639" ht="12.75" hidden="1" x14ac:dyDescent="0.2"/>
    <row r="3640" ht="12.75" hidden="1" x14ac:dyDescent="0.2"/>
    <row r="3641" ht="12.75" hidden="1" x14ac:dyDescent="0.2"/>
    <row r="3642" ht="12.75" hidden="1" x14ac:dyDescent="0.2"/>
    <row r="3643" ht="12.75" hidden="1" x14ac:dyDescent="0.2"/>
    <row r="3644" ht="12.75" hidden="1" x14ac:dyDescent="0.2"/>
    <row r="3645" ht="12.75" hidden="1" x14ac:dyDescent="0.2"/>
    <row r="3646" ht="12.75" hidden="1" x14ac:dyDescent="0.2"/>
    <row r="3647" ht="12.75" hidden="1" x14ac:dyDescent="0.2"/>
    <row r="3648" ht="12.75" hidden="1" x14ac:dyDescent="0.2"/>
    <row r="3649" ht="12.75" hidden="1" x14ac:dyDescent="0.2"/>
    <row r="3650" ht="12.75" hidden="1" x14ac:dyDescent="0.2"/>
    <row r="3651" ht="12.75" hidden="1" x14ac:dyDescent="0.2"/>
    <row r="3652" ht="12.75" hidden="1" x14ac:dyDescent="0.2"/>
    <row r="3653" ht="12.75" hidden="1" x14ac:dyDescent="0.2"/>
    <row r="3654" ht="12.75" hidden="1" x14ac:dyDescent="0.2"/>
    <row r="3655" ht="12.75" hidden="1" x14ac:dyDescent="0.2"/>
    <row r="3656" ht="12.75" hidden="1" x14ac:dyDescent="0.2"/>
    <row r="3657" ht="12.75" hidden="1" x14ac:dyDescent="0.2"/>
    <row r="3658" ht="12.75" hidden="1" x14ac:dyDescent="0.2"/>
    <row r="3659" ht="12.75" hidden="1" x14ac:dyDescent="0.2"/>
    <row r="3660" ht="12.75" hidden="1" x14ac:dyDescent="0.2"/>
    <row r="3661" ht="12.75" hidden="1" x14ac:dyDescent="0.2"/>
    <row r="3662" ht="12.75" hidden="1" x14ac:dyDescent="0.2"/>
    <row r="3663" ht="12.75" hidden="1" x14ac:dyDescent="0.2"/>
    <row r="3664" ht="12.75" hidden="1" x14ac:dyDescent="0.2"/>
    <row r="3665" ht="12.75" hidden="1" x14ac:dyDescent="0.2"/>
    <row r="3666" ht="12.75" hidden="1" x14ac:dyDescent="0.2"/>
    <row r="3667" ht="12.75" hidden="1" x14ac:dyDescent="0.2"/>
    <row r="3668" ht="12.75" hidden="1" x14ac:dyDescent="0.2"/>
    <row r="3669" ht="12.75" hidden="1" x14ac:dyDescent="0.2"/>
    <row r="3670" ht="12.75" hidden="1" x14ac:dyDescent="0.2"/>
    <row r="3671" ht="12.75" hidden="1" x14ac:dyDescent="0.2"/>
    <row r="3672" ht="12.75" hidden="1" x14ac:dyDescent="0.2"/>
    <row r="3673" ht="12.75" hidden="1" x14ac:dyDescent="0.2"/>
    <row r="3674" ht="12.75" hidden="1" x14ac:dyDescent="0.2"/>
    <row r="3675" ht="12.75" hidden="1" x14ac:dyDescent="0.2"/>
    <row r="3676" ht="12.75" hidden="1" x14ac:dyDescent="0.2"/>
    <row r="3677" ht="12.75" hidden="1" x14ac:dyDescent="0.2"/>
    <row r="3678" ht="12.75" hidden="1" x14ac:dyDescent="0.2"/>
    <row r="3679" ht="12.75" hidden="1" x14ac:dyDescent="0.2"/>
    <row r="3680" ht="12.75" hidden="1" x14ac:dyDescent="0.2"/>
    <row r="3681" ht="12.75" hidden="1" x14ac:dyDescent="0.2"/>
    <row r="3682" ht="12.75" hidden="1" x14ac:dyDescent="0.2"/>
    <row r="3683" ht="12.75" hidden="1" x14ac:dyDescent="0.2"/>
    <row r="3684" ht="12.75" hidden="1" x14ac:dyDescent="0.2"/>
    <row r="3685" ht="12.75" hidden="1" x14ac:dyDescent="0.2"/>
    <row r="3686" ht="12.75" hidden="1" x14ac:dyDescent="0.2"/>
    <row r="3687" ht="12.75" hidden="1" x14ac:dyDescent="0.2"/>
    <row r="3688" ht="12.75" hidden="1" x14ac:dyDescent="0.2"/>
    <row r="3689" ht="12.75" hidden="1" x14ac:dyDescent="0.2"/>
    <row r="3690" ht="12.75" hidden="1" x14ac:dyDescent="0.2"/>
    <row r="3691" ht="12.75" hidden="1" x14ac:dyDescent="0.2"/>
    <row r="3692" ht="12.75" hidden="1" x14ac:dyDescent="0.2"/>
    <row r="3693" ht="12.75" hidden="1" x14ac:dyDescent="0.2"/>
    <row r="3694" ht="12.75" hidden="1" x14ac:dyDescent="0.2"/>
    <row r="3695" ht="12.75" hidden="1" x14ac:dyDescent="0.2"/>
    <row r="3696" ht="12.75" hidden="1" x14ac:dyDescent="0.2"/>
    <row r="3697" ht="12.75" hidden="1" x14ac:dyDescent="0.2"/>
    <row r="3698" ht="12.75" hidden="1" x14ac:dyDescent="0.2"/>
    <row r="3699" ht="12.75" hidden="1" x14ac:dyDescent="0.2"/>
    <row r="3700" ht="12.75" hidden="1" x14ac:dyDescent="0.2"/>
    <row r="3701" ht="12.75" hidden="1" x14ac:dyDescent="0.2"/>
    <row r="3702" ht="12.75" hidden="1" x14ac:dyDescent="0.2"/>
    <row r="3703" ht="12.75" hidden="1" x14ac:dyDescent="0.2"/>
    <row r="3704" ht="12.75" hidden="1" x14ac:dyDescent="0.2"/>
    <row r="3705" ht="12.75" hidden="1" x14ac:dyDescent="0.2"/>
    <row r="3706" ht="12.75" hidden="1" x14ac:dyDescent="0.2"/>
    <row r="3707" ht="12.75" hidden="1" x14ac:dyDescent="0.2"/>
    <row r="3708" ht="12.75" hidden="1" x14ac:dyDescent="0.2"/>
    <row r="3709" ht="12.75" hidden="1" x14ac:dyDescent="0.2"/>
    <row r="3710" ht="12.75" hidden="1" x14ac:dyDescent="0.2"/>
    <row r="3711" ht="12.75" hidden="1" x14ac:dyDescent="0.2"/>
    <row r="3712" ht="12.75" hidden="1" x14ac:dyDescent="0.2"/>
    <row r="3713" ht="12.75" hidden="1" x14ac:dyDescent="0.2"/>
    <row r="3714" ht="12.75" hidden="1" x14ac:dyDescent="0.2"/>
    <row r="3715" ht="12.75" hidden="1" x14ac:dyDescent="0.2"/>
    <row r="3716" ht="12.75" hidden="1" x14ac:dyDescent="0.2"/>
    <row r="3717" ht="12.75" hidden="1" x14ac:dyDescent="0.2"/>
    <row r="3718" ht="12.75" hidden="1" x14ac:dyDescent="0.2"/>
    <row r="3719" ht="12.75" hidden="1" x14ac:dyDescent="0.2"/>
    <row r="3720" ht="12.75" hidden="1" x14ac:dyDescent="0.2"/>
    <row r="3721" ht="12.75" hidden="1" x14ac:dyDescent="0.2"/>
    <row r="3722" ht="12.75" hidden="1" x14ac:dyDescent="0.2"/>
    <row r="3723" ht="12.75" hidden="1" x14ac:dyDescent="0.2"/>
    <row r="3724" ht="12.75" hidden="1" x14ac:dyDescent="0.2"/>
    <row r="3725" ht="12.75" hidden="1" x14ac:dyDescent="0.2"/>
    <row r="3726" ht="12.75" hidden="1" x14ac:dyDescent="0.2"/>
    <row r="3727" ht="12.75" hidden="1" x14ac:dyDescent="0.2"/>
    <row r="3728" ht="12.75" hidden="1" x14ac:dyDescent="0.2"/>
    <row r="3729" ht="12.75" hidden="1" x14ac:dyDescent="0.2"/>
    <row r="3730" ht="12.75" hidden="1" x14ac:dyDescent="0.2"/>
    <row r="3731" ht="12.75" hidden="1" x14ac:dyDescent="0.2"/>
    <row r="3732" ht="12.75" hidden="1" x14ac:dyDescent="0.2"/>
    <row r="3733" ht="12.75" hidden="1" x14ac:dyDescent="0.2"/>
    <row r="3734" ht="12.75" hidden="1" x14ac:dyDescent="0.2"/>
    <row r="3735" ht="12.75" hidden="1" x14ac:dyDescent="0.2"/>
    <row r="3736" ht="12.75" hidden="1" x14ac:dyDescent="0.2"/>
    <row r="3737" ht="12.75" hidden="1" x14ac:dyDescent="0.2"/>
    <row r="3738" ht="12.75" hidden="1" x14ac:dyDescent="0.2"/>
    <row r="3739" ht="12.75" hidden="1" x14ac:dyDescent="0.2"/>
    <row r="3740" ht="12.75" hidden="1" x14ac:dyDescent="0.2"/>
    <row r="3741" ht="12.75" hidden="1" x14ac:dyDescent="0.2"/>
    <row r="3742" ht="12.75" hidden="1" x14ac:dyDescent="0.2"/>
    <row r="3743" ht="12.75" hidden="1" x14ac:dyDescent="0.2"/>
    <row r="3744" ht="12.75" hidden="1" x14ac:dyDescent="0.2"/>
    <row r="3745" ht="12.75" hidden="1" x14ac:dyDescent="0.2"/>
    <row r="3746" ht="12.75" hidden="1" x14ac:dyDescent="0.2"/>
    <row r="3747" ht="12.75" hidden="1" x14ac:dyDescent="0.2"/>
    <row r="3748" ht="12.75" hidden="1" x14ac:dyDescent="0.2"/>
    <row r="3749" ht="12.75" hidden="1" x14ac:dyDescent="0.2"/>
    <row r="3750" ht="12.75" hidden="1" x14ac:dyDescent="0.2"/>
    <row r="3751" ht="12.75" hidden="1" x14ac:dyDescent="0.2"/>
    <row r="3752" ht="12.75" hidden="1" x14ac:dyDescent="0.2"/>
    <row r="3753" ht="12.75" hidden="1" x14ac:dyDescent="0.2"/>
    <row r="3754" ht="12.75" hidden="1" x14ac:dyDescent="0.2"/>
    <row r="3755" ht="12.75" hidden="1" x14ac:dyDescent="0.2"/>
    <row r="3756" ht="12.75" hidden="1" x14ac:dyDescent="0.2"/>
    <row r="3757" ht="12.75" hidden="1" x14ac:dyDescent="0.2"/>
    <row r="3758" ht="12.75" hidden="1" x14ac:dyDescent="0.2"/>
    <row r="3759" ht="12.75" hidden="1" x14ac:dyDescent="0.2"/>
    <row r="3760" ht="12.75" hidden="1" x14ac:dyDescent="0.2"/>
    <row r="3761" ht="12.75" hidden="1" x14ac:dyDescent="0.2"/>
    <row r="3762" ht="12.75" hidden="1" x14ac:dyDescent="0.2"/>
    <row r="3763" ht="12.75" hidden="1" x14ac:dyDescent="0.2"/>
    <row r="3764" ht="12.75" hidden="1" x14ac:dyDescent="0.2"/>
    <row r="3765" ht="12.75" hidden="1" x14ac:dyDescent="0.2"/>
    <row r="3766" ht="12.75" hidden="1" x14ac:dyDescent="0.2"/>
    <row r="3767" ht="12.75" hidden="1" x14ac:dyDescent="0.2"/>
    <row r="3768" ht="12.75" hidden="1" x14ac:dyDescent="0.2"/>
    <row r="3769" ht="12.75" hidden="1" x14ac:dyDescent="0.2"/>
    <row r="3770" ht="12.75" hidden="1" x14ac:dyDescent="0.2"/>
    <row r="3771" ht="12.75" hidden="1" x14ac:dyDescent="0.2"/>
    <row r="3772" ht="12.75" hidden="1" x14ac:dyDescent="0.2"/>
    <row r="3773" ht="12.75" hidden="1" x14ac:dyDescent="0.2"/>
    <row r="3774" ht="12.75" hidden="1" x14ac:dyDescent="0.2"/>
    <row r="3775" ht="12.75" hidden="1" x14ac:dyDescent="0.2"/>
    <row r="3776" ht="12.75" hidden="1" x14ac:dyDescent="0.2"/>
    <row r="3777" ht="12.75" hidden="1" x14ac:dyDescent="0.2"/>
    <row r="3778" ht="12.75" hidden="1" x14ac:dyDescent="0.2"/>
    <row r="3779" ht="12.75" hidden="1" x14ac:dyDescent="0.2"/>
    <row r="3780" ht="12.75" hidden="1" x14ac:dyDescent="0.2"/>
    <row r="3781" ht="12.75" hidden="1" x14ac:dyDescent="0.2"/>
    <row r="3782" ht="12.75" hidden="1" x14ac:dyDescent="0.2"/>
    <row r="3783" ht="12.75" hidden="1" x14ac:dyDescent="0.2"/>
    <row r="3784" ht="12.75" hidden="1" x14ac:dyDescent="0.2"/>
    <row r="3785" ht="12.75" hidden="1" x14ac:dyDescent="0.2"/>
    <row r="3786" ht="12.75" hidden="1" x14ac:dyDescent="0.2"/>
    <row r="3787" ht="12.75" hidden="1" x14ac:dyDescent="0.2"/>
    <row r="3788" ht="12.75" hidden="1" x14ac:dyDescent="0.2"/>
    <row r="3789" ht="12.75" hidden="1" x14ac:dyDescent="0.2"/>
    <row r="3790" ht="12.75" hidden="1" x14ac:dyDescent="0.2"/>
    <row r="3791" ht="12.75" hidden="1" x14ac:dyDescent="0.2"/>
    <row r="3792" ht="12.75" hidden="1" x14ac:dyDescent="0.2"/>
    <row r="3793" ht="12.75" hidden="1" x14ac:dyDescent="0.2"/>
    <row r="3794" ht="12.75" hidden="1" x14ac:dyDescent="0.2"/>
    <row r="3795" ht="12.75" hidden="1" x14ac:dyDescent="0.2"/>
    <row r="3796" ht="12.75" hidden="1" x14ac:dyDescent="0.2"/>
    <row r="3797" ht="12.75" hidden="1" x14ac:dyDescent="0.2"/>
    <row r="3798" ht="12.75" hidden="1" x14ac:dyDescent="0.2"/>
    <row r="3799" ht="12.75" hidden="1" x14ac:dyDescent="0.2"/>
    <row r="3800" ht="12.75" hidden="1" x14ac:dyDescent="0.2"/>
    <row r="3801" ht="12.75" hidden="1" x14ac:dyDescent="0.2"/>
    <row r="3802" ht="12.75" hidden="1" x14ac:dyDescent="0.2"/>
    <row r="3803" ht="12.75" hidden="1" x14ac:dyDescent="0.2"/>
    <row r="3804" ht="12.75" hidden="1" x14ac:dyDescent="0.2"/>
    <row r="3805" ht="12.75" hidden="1" x14ac:dyDescent="0.2"/>
    <row r="3806" ht="12.75" hidden="1" x14ac:dyDescent="0.2"/>
    <row r="3807" ht="12.75" hidden="1" x14ac:dyDescent="0.2"/>
    <row r="3808" ht="12.75" hidden="1" x14ac:dyDescent="0.2"/>
    <row r="3809" ht="12.75" hidden="1" x14ac:dyDescent="0.2"/>
    <row r="3810" ht="12.75" hidden="1" x14ac:dyDescent="0.2"/>
    <row r="3811" ht="12.75" hidden="1" x14ac:dyDescent="0.2"/>
    <row r="3812" ht="12.75" hidden="1" x14ac:dyDescent="0.2"/>
    <row r="3813" ht="12.75" hidden="1" x14ac:dyDescent="0.2"/>
    <row r="3814" ht="12.75" hidden="1" x14ac:dyDescent="0.2"/>
    <row r="3815" ht="12.75" hidden="1" x14ac:dyDescent="0.2"/>
    <row r="3816" ht="12.75" hidden="1" x14ac:dyDescent="0.2"/>
    <row r="3817" ht="12.75" hidden="1" x14ac:dyDescent="0.2"/>
    <row r="3818" ht="12.75" hidden="1" x14ac:dyDescent="0.2"/>
    <row r="3819" ht="12.75" hidden="1" x14ac:dyDescent="0.2"/>
    <row r="3820" ht="12.75" hidden="1" x14ac:dyDescent="0.2"/>
    <row r="3821" ht="12.75" hidden="1" x14ac:dyDescent="0.2"/>
    <row r="3822" ht="12.75" hidden="1" x14ac:dyDescent="0.2"/>
    <row r="3823" ht="12.75" hidden="1" x14ac:dyDescent="0.2"/>
    <row r="3824" ht="12.75" hidden="1" x14ac:dyDescent="0.2"/>
    <row r="3825" ht="12.75" hidden="1" x14ac:dyDescent="0.2"/>
    <row r="3826" ht="12.75" hidden="1" x14ac:dyDescent="0.2"/>
    <row r="3827" ht="12.75" hidden="1" x14ac:dyDescent="0.2"/>
    <row r="3828" ht="12.75" hidden="1" x14ac:dyDescent="0.2"/>
    <row r="3829" ht="12.75" hidden="1" x14ac:dyDescent="0.2"/>
    <row r="3830" ht="12.75" hidden="1" x14ac:dyDescent="0.2"/>
    <row r="3831" ht="12.75" hidden="1" x14ac:dyDescent="0.2"/>
    <row r="3832" ht="12.75" hidden="1" x14ac:dyDescent="0.2"/>
    <row r="3833" ht="12.75" hidden="1" x14ac:dyDescent="0.2"/>
    <row r="3834" ht="12.75" hidden="1" x14ac:dyDescent="0.2"/>
    <row r="3835" ht="12.75" hidden="1" x14ac:dyDescent="0.2"/>
    <row r="3836" ht="12.75" hidden="1" x14ac:dyDescent="0.2"/>
    <row r="3837" ht="12.75" hidden="1" x14ac:dyDescent="0.2"/>
    <row r="3838" ht="12.75" hidden="1" x14ac:dyDescent="0.2"/>
    <row r="3839" ht="12.75" hidden="1" x14ac:dyDescent="0.2"/>
    <row r="3840" ht="12.75" hidden="1" x14ac:dyDescent="0.2"/>
    <row r="3841" ht="12.75" hidden="1" x14ac:dyDescent="0.2"/>
    <row r="3842" ht="12.75" hidden="1" x14ac:dyDescent="0.2"/>
    <row r="3843" ht="12.75" hidden="1" x14ac:dyDescent="0.2"/>
    <row r="3844" ht="12.75" hidden="1" x14ac:dyDescent="0.2"/>
    <row r="3845" ht="12.75" hidden="1" x14ac:dyDescent="0.2"/>
    <row r="3846" ht="12.75" hidden="1" x14ac:dyDescent="0.2"/>
    <row r="3847" ht="12.75" hidden="1" x14ac:dyDescent="0.2"/>
    <row r="3848" ht="12.75" hidden="1" x14ac:dyDescent="0.2"/>
    <row r="3849" ht="12.75" hidden="1" x14ac:dyDescent="0.2"/>
    <row r="3850" ht="12.75" hidden="1" x14ac:dyDescent="0.2"/>
    <row r="3851" ht="12.75" hidden="1" x14ac:dyDescent="0.2"/>
    <row r="3852" ht="12.75" hidden="1" x14ac:dyDescent="0.2"/>
    <row r="3853" ht="12.75" hidden="1" x14ac:dyDescent="0.2"/>
    <row r="3854" ht="12.75" hidden="1" x14ac:dyDescent="0.2"/>
    <row r="3855" ht="12.75" hidden="1" x14ac:dyDescent="0.2"/>
    <row r="3856" ht="12.75" hidden="1" x14ac:dyDescent="0.2"/>
    <row r="3857" ht="12.75" hidden="1" x14ac:dyDescent="0.2"/>
    <row r="3858" ht="12.75" hidden="1" x14ac:dyDescent="0.2"/>
    <row r="3859" ht="12.75" hidden="1" x14ac:dyDescent="0.2"/>
    <row r="3860" ht="12.75" hidden="1" x14ac:dyDescent="0.2"/>
    <row r="3861" ht="12.75" hidden="1" x14ac:dyDescent="0.2"/>
    <row r="3862" ht="12.75" hidden="1" x14ac:dyDescent="0.2"/>
    <row r="3863" ht="12.75" hidden="1" x14ac:dyDescent="0.2"/>
    <row r="3864" ht="12.75" hidden="1" x14ac:dyDescent="0.2"/>
    <row r="3865" ht="12.75" hidden="1" x14ac:dyDescent="0.2"/>
    <row r="3866" ht="12.75" hidden="1" x14ac:dyDescent="0.2"/>
    <row r="3867" ht="12.75" hidden="1" x14ac:dyDescent="0.2"/>
    <row r="3868" ht="12.75" hidden="1" x14ac:dyDescent="0.2"/>
    <row r="3869" ht="12.75" hidden="1" x14ac:dyDescent="0.2"/>
    <row r="3870" ht="12.75" hidden="1" x14ac:dyDescent="0.2"/>
    <row r="3871" ht="12.75" hidden="1" x14ac:dyDescent="0.2"/>
    <row r="3872" ht="12.75" hidden="1" x14ac:dyDescent="0.2"/>
    <row r="3873" ht="12.75" hidden="1" x14ac:dyDescent="0.2"/>
    <row r="3874" ht="12.75" hidden="1" x14ac:dyDescent="0.2"/>
    <row r="3875" ht="12.75" hidden="1" x14ac:dyDescent="0.2"/>
    <row r="3876" ht="12.75" hidden="1" x14ac:dyDescent="0.2"/>
    <row r="3877" ht="12.75" hidden="1" x14ac:dyDescent="0.2"/>
    <row r="3878" ht="12.75" hidden="1" x14ac:dyDescent="0.2"/>
    <row r="3879" ht="12.75" hidden="1" x14ac:dyDescent="0.2"/>
    <row r="3880" ht="12.75" hidden="1" x14ac:dyDescent="0.2"/>
    <row r="3881" ht="12.75" hidden="1" x14ac:dyDescent="0.2"/>
    <row r="3882" ht="12.75" hidden="1" x14ac:dyDescent="0.2"/>
    <row r="3883" ht="12.75" hidden="1" x14ac:dyDescent="0.2"/>
    <row r="3884" ht="12.75" hidden="1" x14ac:dyDescent="0.2"/>
    <row r="3885" ht="12.75" hidden="1" x14ac:dyDescent="0.2"/>
    <row r="3886" ht="12.75" hidden="1" x14ac:dyDescent="0.2"/>
    <row r="3887" ht="12.75" hidden="1" x14ac:dyDescent="0.2"/>
    <row r="3888" ht="12.75" hidden="1" x14ac:dyDescent="0.2"/>
    <row r="3889" ht="12.75" hidden="1" x14ac:dyDescent="0.2"/>
    <row r="3890" ht="12.75" hidden="1" x14ac:dyDescent="0.2"/>
    <row r="3891" ht="12.75" hidden="1" x14ac:dyDescent="0.2"/>
    <row r="3892" ht="12.75" hidden="1" x14ac:dyDescent="0.2"/>
    <row r="3893" ht="12.75" hidden="1" x14ac:dyDescent="0.2"/>
    <row r="3894" ht="12.75" hidden="1" x14ac:dyDescent="0.2"/>
    <row r="3895" ht="12.75" hidden="1" x14ac:dyDescent="0.2"/>
    <row r="3896" ht="12.75" hidden="1" x14ac:dyDescent="0.2"/>
    <row r="3897" ht="12.75" hidden="1" x14ac:dyDescent="0.2"/>
    <row r="3898" ht="12.75" hidden="1" x14ac:dyDescent="0.2"/>
    <row r="3899" ht="12.75" hidden="1" x14ac:dyDescent="0.2"/>
    <row r="3900" ht="12.75" hidden="1" x14ac:dyDescent="0.2"/>
    <row r="3901" ht="12.75" hidden="1" x14ac:dyDescent="0.2"/>
    <row r="3902" ht="12.75" hidden="1" x14ac:dyDescent="0.2"/>
    <row r="3903" ht="12.75" hidden="1" x14ac:dyDescent="0.2"/>
    <row r="3904" ht="12.75" hidden="1" x14ac:dyDescent="0.2"/>
    <row r="3905" ht="12.75" hidden="1" x14ac:dyDescent="0.2"/>
    <row r="3906" ht="12.75" hidden="1" x14ac:dyDescent="0.2"/>
    <row r="3907" ht="12.75" hidden="1" x14ac:dyDescent="0.2"/>
    <row r="3908" ht="12.75" hidden="1" x14ac:dyDescent="0.2"/>
    <row r="3909" ht="12.75" hidden="1" x14ac:dyDescent="0.2"/>
    <row r="3910" ht="12.75" hidden="1" x14ac:dyDescent="0.2"/>
    <row r="3911" ht="12.75" hidden="1" x14ac:dyDescent="0.2"/>
    <row r="3912" ht="12.75" hidden="1" x14ac:dyDescent="0.2"/>
    <row r="3913" ht="12.75" hidden="1" x14ac:dyDescent="0.2"/>
    <row r="3914" ht="12.75" hidden="1" x14ac:dyDescent="0.2"/>
    <row r="3915" ht="12.75" hidden="1" x14ac:dyDescent="0.2"/>
    <row r="3916" ht="12.75" hidden="1" x14ac:dyDescent="0.2"/>
    <row r="3917" ht="12.75" hidden="1" x14ac:dyDescent="0.2"/>
    <row r="3918" ht="12.75" hidden="1" x14ac:dyDescent="0.2"/>
    <row r="3919" ht="12.75" hidden="1" x14ac:dyDescent="0.2"/>
    <row r="3920" ht="12.75" hidden="1" x14ac:dyDescent="0.2"/>
    <row r="3921" ht="12.75" hidden="1" x14ac:dyDescent="0.2"/>
    <row r="3922" ht="12.75" hidden="1" x14ac:dyDescent="0.2"/>
    <row r="3923" ht="12.75" hidden="1" x14ac:dyDescent="0.2"/>
    <row r="3924" ht="12.75" hidden="1" x14ac:dyDescent="0.2"/>
    <row r="3925" ht="12.75" hidden="1" x14ac:dyDescent="0.2"/>
    <row r="3926" ht="12.75" hidden="1" x14ac:dyDescent="0.2"/>
    <row r="3927" ht="12.75" hidden="1" x14ac:dyDescent="0.2"/>
    <row r="3928" ht="12.75" hidden="1" x14ac:dyDescent="0.2"/>
    <row r="3929" ht="12.75" hidden="1" x14ac:dyDescent="0.2"/>
    <row r="3930" ht="12.75" hidden="1" x14ac:dyDescent="0.2"/>
    <row r="3931" ht="12.75" hidden="1" x14ac:dyDescent="0.2"/>
    <row r="3932" ht="12.75" hidden="1" x14ac:dyDescent="0.2"/>
    <row r="3933" ht="12.75" hidden="1" x14ac:dyDescent="0.2"/>
    <row r="3934" ht="12.75" hidden="1" x14ac:dyDescent="0.2"/>
    <row r="3935" ht="12.75" hidden="1" x14ac:dyDescent="0.2"/>
    <row r="3936" ht="12.75" hidden="1" x14ac:dyDescent="0.2"/>
    <row r="3937" ht="12.75" hidden="1" x14ac:dyDescent="0.2"/>
    <row r="3938" ht="12.75" hidden="1" x14ac:dyDescent="0.2"/>
    <row r="3939" ht="12.75" hidden="1" x14ac:dyDescent="0.2"/>
    <row r="3940" ht="12.75" hidden="1" x14ac:dyDescent="0.2"/>
    <row r="3941" ht="12.75" hidden="1" x14ac:dyDescent="0.2"/>
    <row r="3942" ht="12.75" hidden="1" x14ac:dyDescent="0.2"/>
    <row r="3943" ht="12.75" hidden="1" x14ac:dyDescent="0.2"/>
    <row r="3944" ht="12.75" hidden="1" x14ac:dyDescent="0.2"/>
    <row r="3945" ht="12.75" hidden="1" x14ac:dyDescent="0.2"/>
    <row r="3946" ht="12.75" hidden="1" x14ac:dyDescent="0.2"/>
    <row r="3947" ht="12.75" hidden="1" x14ac:dyDescent="0.2"/>
    <row r="3948" ht="12.75" hidden="1" x14ac:dyDescent="0.2"/>
    <row r="3949" ht="12.75" hidden="1" x14ac:dyDescent="0.2"/>
    <row r="3950" ht="12.75" hidden="1" x14ac:dyDescent="0.2"/>
    <row r="3951" ht="12.75" hidden="1" x14ac:dyDescent="0.2"/>
    <row r="3952" ht="12.75" hidden="1" x14ac:dyDescent="0.2"/>
    <row r="3953" ht="12.75" hidden="1" x14ac:dyDescent="0.2"/>
    <row r="3954" ht="12.75" hidden="1" x14ac:dyDescent="0.2"/>
    <row r="3955" ht="12.75" hidden="1" x14ac:dyDescent="0.2"/>
    <row r="3956" ht="12.75" hidden="1" x14ac:dyDescent="0.2"/>
    <row r="3957" ht="12.75" hidden="1" x14ac:dyDescent="0.2"/>
    <row r="3958" ht="12.75" hidden="1" x14ac:dyDescent="0.2"/>
    <row r="3959" ht="12.75" hidden="1" x14ac:dyDescent="0.2"/>
    <row r="3960" ht="12.75" hidden="1" x14ac:dyDescent="0.2"/>
    <row r="3961" ht="12.75" hidden="1" x14ac:dyDescent="0.2"/>
    <row r="3962" ht="12.75" hidden="1" x14ac:dyDescent="0.2"/>
    <row r="3963" ht="12.75" hidden="1" x14ac:dyDescent="0.2"/>
    <row r="3964" ht="12.75" hidden="1" x14ac:dyDescent="0.2"/>
    <row r="3965" ht="12.75" hidden="1" x14ac:dyDescent="0.2"/>
    <row r="3966" ht="12.75" hidden="1" x14ac:dyDescent="0.2"/>
    <row r="3967" ht="12.75" hidden="1" x14ac:dyDescent="0.2"/>
    <row r="3968" ht="12.75" hidden="1" x14ac:dyDescent="0.2"/>
    <row r="3969" ht="12.75" hidden="1" x14ac:dyDescent="0.2"/>
    <row r="3970" ht="12.75" hidden="1" x14ac:dyDescent="0.2"/>
    <row r="3971" ht="12.75" hidden="1" x14ac:dyDescent="0.2"/>
    <row r="3972" ht="12.75" hidden="1" x14ac:dyDescent="0.2"/>
    <row r="3973" ht="12.75" hidden="1" x14ac:dyDescent="0.2"/>
    <row r="3974" ht="12.75" hidden="1" x14ac:dyDescent="0.2"/>
    <row r="3975" ht="12.75" hidden="1" x14ac:dyDescent="0.2"/>
    <row r="3976" ht="12.75" hidden="1" x14ac:dyDescent="0.2"/>
    <row r="3977" ht="12.75" hidden="1" x14ac:dyDescent="0.2"/>
    <row r="3978" ht="12.75" hidden="1" x14ac:dyDescent="0.2"/>
    <row r="3979" ht="12.75" hidden="1" x14ac:dyDescent="0.2"/>
    <row r="3980" ht="12.75" hidden="1" x14ac:dyDescent="0.2"/>
    <row r="3981" ht="12.75" hidden="1" x14ac:dyDescent="0.2"/>
    <row r="3982" ht="12.75" hidden="1" x14ac:dyDescent="0.2"/>
    <row r="3983" ht="12.75" hidden="1" x14ac:dyDescent="0.2"/>
    <row r="3984" ht="12.75" hidden="1" x14ac:dyDescent="0.2"/>
    <row r="3985" ht="12.75" hidden="1" x14ac:dyDescent="0.2"/>
    <row r="3986" ht="12.75" hidden="1" x14ac:dyDescent="0.2"/>
    <row r="3987" ht="12.75" hidden="1" x14ac:dyDescent="0.2"/>
    <row r="3988" ht="12.75" hidden="1" x14ac:dyDescent="0.2"/>
    <row r="3989" ht="12.75" hidden="1" x14ac:dyDescent="0.2"/>
    <row r="3990" ht="12.75" hidden="1" x14ac:dyDescent="0.2"/>
    <row r="3991" ht="12.75" hidden="1" x14ac:dyDescent="0.2"/>
    <row r="3992" ht="12.75" hidden="1" x14ac:dyDescent="0.2"/>
    <row r="3993" ht="12.75" hidden="1" x14ac:dyDescent="0.2"/>
    <row r="3994" ht="12.75" hidden="1" x14ac:dyDescent="0.2"/>
    <row r="3995" ht="12.75" hidden="1" x14ac:dyDescent="0.2"/>
    <row r="3996" ht="12.75" hidden="1" x14ac:dyDescent="0.2"/>
    <row r="3997" ht="12.75" hidden="1" x14ac:dyDescent="0.2"/>
    <row r="3998" ht="12.75" hidden="1" x14ac:dyDescent="0.2"/>
    <row r="3999" ht="12.75" hidden="1" x14ac:dyDescent="0.2"/>
    <row r="4000" ht="12.75" hidden="1" x14ac:dyDescent="0.2"/>
    <row r="4001" ht="12.75" hidden="1" x14ac:dyDescent="0.2"/>
    <row r="4002" ht="12.75" hidden="1" x14ac:dyDescent="0.2"/>
    <row r="4003" ht="12.75" hidden="1" x14ac:dyDescent="0.2"/>
    <row r="4004" ht="12.75" hidden="1" x14ac:dyDescent="0.2"/>
    <row r="4005" ht="12.75" hidden="1" x14ac:dyDescent="0.2"/>
    <row r="4006" ht="12.75" hidden="1" x14ac:dyDescent="0.2"/>
    <row r="4007" ht="12.75" hidden="1" x14ac:dyDescent="0.2"/>
    <row r="4008" ht="12.75" hidden="1" x14ac:dyDescent="0.2"/>
    <row r="4009" ht="12.75" hidden="1" x14ac:dyDescent="0.2"/>
    <row r="4010" ht="12.75" hidden="1" x14ac:dyDescent="0.2"/>
    <row r="4011" ht="12.75" hidden="1" x14ac:dyDescent="0.2"/>
    <row r="4012" ht="12.75" hidden="1" x14ac:dyDescent="0.2"/>
    <row r="4013" ht="12.75" hidden="1" x14ac:dyDescent="0.2"/>
    <row r="4014" ht="12.75" hidden="1" x14ac:dyDescent="0.2"/>
    <row r="4015" ht="12.75" hidden="1" x14ac:dyDescent="0.2"/>
    <row r="4016" ht="12.75" hidden="1" x14ac:dyDescent="0.2"/>
    <row r="4017" ht="12.75" hidden="1" x14ac:dyDescent="0.2"/>
    <row r="4018" ht="12.75" hidden="1" x14ac:dyDescent="0.2"/>
    <row r="4019" ht="12.75" hidden="1" x14ac:dyDescent="0.2"/>
    <row r="4020" ht="12.75" hidden="1" x14ac:dyDescent="0.2"/>
    <row r="4021" ht="12.75" hidden="1" x14ac:dyDescent="0.2"/>
    <row r="4022" ht="12.75" hidden="1" x14ac:dyDescent="0.2"/>
    <row r="4023" ht="12.75" hidden="1" x14ac:dyDescent="0.2"/>
    <row r="4024" ht="12.75" hidden="1" x14ac:dyDescent="0.2"/>
    <row r="4025" ht="12.75" hidden="1" x14ac:dyDescent="0.2"/>
    <row r="4026" ht="12.75" hidden="1" x14ac:dyDescent="0.2"/>
    <row r="4027" ht="12.75" hidden="1" x14ac:dyDescent="0.2"/>
    <row r="4028" ht="12.75" hidden="1" x14ac:dyDescent="0.2"/>
    <row r="4029" ht="12.75" hidden="1" x14ac:dyDescent="0.2"/>
    <row r="4030" ht="12.75" hidden="1" x14ac:dyDescent="0.2"/>
    <row r="4031" ht="12.75" hidden="1" x14ac:dyDescent="0.2"/>
    <row r="4032" ht="12.75" hidden="1" x14ac:dyDescent="0.2"/>
    <row r="4033" ht="12.75" hidden="1" x14ac:dyDescent="0.2"/>
    <row r="4034" ht="12.75" hidden="1" x14ac:dyDescent="0.2"/>
    <row r="4035" ht="12.75" hidden="1" x14ac:dyDescent="0.2"/>
    <row r="4036" ht="12.75" hidden="1" x14ac:dyDescent="0.2"/>
    <row r="4037" ht="12.75" hidden="1" x14ac:dyDescent="0.2"/>
    <row r="4038" ht="12.75" hidden="1" x14ac:dyDescent="0.2"/>
    <row r="4039" ht="12.75" hidden="1" x14ac:dyDescent="0.2"/>
    <row r="4040" ht="12.75" hidden="1" x14ac:dyDescent="0.2"/>
    <row r="4041" ht="12.75" hidden="1" x14ac:dyDescent="0.2"/>
    <row r="4042" ht="12.75" hidden="1" x14ac:dyDescent="0.2"/>
    <row r="4043" ht="12.75" hidden="1" x14ac:dyDescent="0.2"/>
    <row r="4044" ht="12.75" hidden="1" x14ac:dyDescent="0.2"/>
    <row r="4045" ht="12.75" hidden="1" x14ac:dyDescent="0.2"/>
    <row r="4046" ht="12.75" hidden="1" x14ac:dyDescent="0.2"/>
    <row r="4047" ht="12.75" hidden="1" x14ac:dyDescent="0.2"/>
    <row r="4048" ht="12.75" hidden="1" x14ac:dyDescent="0.2"/>
    <row r="4049" ht="12.75" hidden="1" x14ac:dyDescent="0.2"/>
    <row r="4050" ht="12.75" hidden="1" x14ac:dyDescent="0.2"/>
    <row r="4051" ht="12.75" hidden="1" x14ac:dyDescent="0.2"/>
    <row r="4052" ht="12.75" hidden="1" x14ac:dyDescent="0.2"/>
    <row r="4053" ht="12.75" hidden="1" x14ac:dyDescent="0.2"/>
    <row r="4054" ht="12.75" hidden="1" x14ac:dyDescent="0.2"/>
    <row r="4055" ht="12.75" hidden="1" x14ac:dyDescent="0.2"/>
    <row r="4056" ht="12.75" hidden="1" x14ac:dyDescent="0.2"/>
    <row r="4057" ht="12.75" hidden="1" x14ac:dyDescent="0.2"/>
    <row r="4058" ht="12.75" hidden="1" x14ac:dyDescent="0.2"/>
    <row r="4059" ht="12.75" hidden="1" x14ac:dyDescent="0.2"/>
    <row r="4060" ht="12.75" hidden="1" x14ac:dyDescent="0.2"/>
    <row r="4061" ht="12.75" hidden="1" x14ac:dyDescent="0.2"/>
    <row r="4062" ht="12.75" hidden="1" x14ac:dyDescent="0.2"/>
    <row r="4063" ht="12.75" hidden="1" x14ac:dyDescent="0.2"/>
    <row r="4064" ht="12.75" hidden="1" x14ac:dyDescent="0.2"/>
    <row r="4065" ht="12.75" hidden="1" x14ac:dyDescent="0.2"/>
    <row r="4066" ht="12.75" hidden="1" x14ac:dyDescent="0.2"/>
    <row r="4067" ht="12.75" hidden="1" x14ac:dyDescent="0.2"/>
    <row r="4068" ht="12.75" hidden="1" x14ac:dyDescent="0.2"/>
    <row r="4069" ht="12.75" hidden="1" x14ac:dyDescent="0.2"/>
    <row r="4070" ht="12.75" hidden="1" x14ac:dyDescent="0.2"/>
    <row r="4071" ht="12.75" hidden="1" x14ac:dyDescent="0.2"/>
    <row r="4072" ht="12.75" hidden="1" x14ac:dyDescent="0.2"/>
    <row r="4073" ht="12.75" hidden="1" x14ac:dyDescent="0.2"/>
    <row r="4074" ht="12.75" hidden="1" x14ac:dyDescent="0.2"/>
    <row r="4075" ht="12.75" hidden="1" x14ac:dyDescent="0.2"/>
    <row r="4076" ht="12.75" hidden="1" x14ac:dyDescent="0.2"/>
    <row r="4077" ht="12.75" hidden="1" x14ac:dyDescent="0.2"/>
    <row r="4078" ht="12.75" hidden="1" x14ac:dyDescent="0.2"/>
    <row r="4079" ht="12.75" hidden="1" x14ac:dyDescent="0.2"/>
    <row r="4080" ht="12.75" hidden="1" x14ac:dyDescent="0.2"/>
    <row r="4081" ht="12.75" hidden="1" x14ac:dyDescent="0.2"/>
    <row r="4082" ht="12.75" hidden="1" x14ac:dyDescent="0.2"/>
    <row r="4083" ht="12.75" hidden="1" x14ac:dyDescent="0.2"/>
    <row r="4084" ht="12.75" hidden="1" x14ac:dyDescent="0.2"/>
    <row r="4085" ht="12.75" hidden="1" x14ac:dyDescent="0.2"/>
    <row r="4086" ht="12.75" hidden="1" x14ac:dyDescent="0.2"/>
    <row r="4087" ht="12.75" hidden="1" x14ac:dyDescent="0.2"/>
    <row r="4088" ht="12.75" hidden="1" x14ac:dyDescent="0.2"/>
    <row r="4089" ht="12.75" hidden="1" x14ac:dyDescent="0.2"/>
    <row r="4090" ht="12.75" hidden="1" x14ac:dyDescent="0.2"/>
    <row r="4091" ht="12.75" hidden="1" x14ac:dyDescent="0.2"/>
    <row r="4092" ht="12.75" hidden="1" x14ac:dyDescent="0.2"/>
    <row r="4093" ht="12.75" hidden="1" x14ac:dyDescent="0.2"/>
    <row r="4094" ht="12.75" hidden="1" x14ac:dyDescent="0.2"/>
    <row r="4095" ht="12.75" hidden="1" x14ac:dyDescent="0.2"/>
    <row r="4096" ht="12.75" hidden="1" x14ac:dyDescent="0.2"/>
    <row r="4097" ht="12.75" hidden="1" x14ac:dyDescent="0.2"/>
    <row r="4098" ht="12.75" hidden="1" x14ac:dyDescent="0.2"/>
    <row r="4099" ht="12.75" hidden="1" x14ac:dyDescent="0.2"/>
    <row r="4100" ht="12.75" hidden="1" x14ac:dyDescent="0.2"/>
    <row r="4101" ht="12.75" hidden="1" x14ac:dyDescent="0.2"/>
    <row r="4102" ht="12.75" hidden="1" x14ac:dyDescent="0.2"/>
    <row r="4103" ht="12.75" hidden="1" x14ac:dyDescent="0.2"/>
    <row r="4104" ht="12.75" hidden="1" x14ac:dyDescent="0.2"/>
    <row r="4105" ht="12.75" hidden="1" x14ac:dyDescent="0.2"/>
    <row r="4106" ht="12.75" hidden="1" x14ac:dyDescent="0.2"/>
    <row r="4107" ht="12.75" hidden="1" x14ac:dyDescent="0.2"/>
    <row r="4108" ht="12.75" hidden="1" x14ac:dyDescent="0.2"/>
    <row r="4109" ht="12.75" hidden="1" x14ac:dyDescent="0.2"/>
    <row r="4110" ht="12.75" hidden="1" x14ac:dyDescent="0.2"/>
    <row r="4111" ht="12.75" hidden="1" x14ac:dyDescent="0.2"/>
    <row r="4112" ht="12.75" hidden="1" x14ac:dyDescent="0.2"/>
    <row r="4113" ht="12.75" hidden="1" x14ac:dyDescent="0.2"/>
    <row r="4114" ht="12.75" hidden="1" x14ac:dyDescent="0.2"/>
    <row r="4115" ht="12.75" hidden="1" x14ac:dyDescent="0.2"/>
    <row r="4116" ht="12.75" hidden="1" x14ac:dyDescent="0.2"/>
    <row r="4117" ht="12.75" hidden="1" x14ac:dyDescent="0.2"/>
    <row r="4118" ht="12.75" hidden="1" x14ac:dyDescent="0.2"/>
    <row r="4119" ht="12.75" hidden="1" x14ac:dyDescent="0.2"/>
    <row r="4120" ht="12.75" hidden="1" x14ac:dyDescent="0.2"/>
    <row r="4121" ht="12.75" hidden="1" x14ac:dyDescent="0.2"/>
    <row r="4122" ht="12.75" hidden="1" x14ac:dyDescent="0.2"/>
    <row r="4123" ht="12.75" hidden="1" x14ac:dyDescent="0.2"/>
    <row r="4124" ht="12.75" hidden="1" x14ac:dyDescent="0.2"/>
    <row r="4125" ht="12.75" hidden="1" x14ac:dyDescent="0.2"/>
    <row r="4126" ht="12.75" hidden="1" x14ac:dyDescent="0.2"/>
    <row r="4127" ht="12.75" hidden="1" x14ac:dyDescent="0.2"/>
    <row r="4128" ht="12.75" hidden="1" x14ac:dyDescent="0.2"/>
    <row r="4129" ht="12.75" hidden="1" x14ac:dyDescent="0.2"/>
    <row r="4130" ht="12.75" hidden="1" x14ac:dyDescent="0.2"/>
    <row r="4131" ht="12.75" hidden="1" x14ac:dyDescent="0.2"/>
    <row r="4132" ht="12.75" hidden="1" x14ac:dyDescent="0.2"/>
    <row r="4133" ht="12.75" hidden="1" x14ac:dyDescent="0.2"/>
    <row r="4134" ht="12.75" hidden="1" x14ac:dyDescent="0.2"/>
    <row r="4135" ht="12.75" hidden="1" x14ac:dyDescent="0.2"/>
    <row r="4136" ht="12.75" hidden="1" x14ac:dyDescent="0.2"/>
    <row r="4137" ht="12.75" hidden="1" x14ac:dyDescent="0.2"/>
    <row r="4138" ht="12.75" hidden="1" x14ac:dyDescent="0.2"/>
    <row r="4139" ht="12.75" hidden="1" x14ac:dyDescent="0.2"/>
    <row r="4140" ht="12.75" hidden="1" x14ac:dyDescent="0.2"/>
    <row r="4141" ht="12.75" hidden="1" x14ac:dyDescent="0.2"/>
    <row r="4142" ht="12.75" hidden="1" x14ac:dyDescent="0.2"/>
    <row r="4143" ht="12.75" hidden="1" x14ac:dyDescent="0.2"/>
    <row r="4144" ht="12.75" hidden="1" x14ac:dyDescent="0.2"/>
    <row r="4145" ht="12.75" hidden="1" x14ac:dyDescent="0.2"/>
    <row r="4146" ht="12.75" hidden="1" x14ac:dyDescent="0.2"/>
    <row r="4147" ht="12.75" hidden="1" x14ac:dyDescent="0.2"/>
    <row r="4148" ht="12.75" hidden="1" x14ac:dyDescent="0.2"/>
    <row r="4149" ht="12.75" hidden="1" x14ac:dyDescent="0.2"/>
    <row r="4150" ht="12.75" hidden="1" x14ac:dyDescent="0.2"/>
    <row r="4151" ht="12.75" hidden="1" x14ac:dyDescent="0.2"/>
    <row r="4152" ht="12.75" hidden="1" x14ac:dyDescent="0.2"/>
    <row r="4153" ht="12.75" hidden="1" x14ac:dyDescent="0.2"/>
    <row r="4154" ht="12.75" hidden="1" x14ac:dyDescent="0.2"/>
    <row r="4155" ht="12.75" hidden="1" x14ac:dyDescent="0.2"/>
    <row r="4156" ht="12.75" hidden="1" x14ac:dyDescent="0.2"/>
    <row r="4157" ht="12.75" hidden="1" x14ac:dyDescent="0.2"/>
    <row r="4158" ht="12.75" hidden="1" x14ac:dyDescent="0.2"/>
    <row r="4159" ht="12.75" hidden="1" x14ac:dyDescent="0.2"/>
    <row r="4160" ht="12.75" hidden="1" x14ac:dyDescent="0.2"/>
    <row r="4161" ht="12.75" hidden="1" x14ac:dyDescent="0.2"/>
    <row r="4162" ht="12.75" hidden="1" x14ac:dyDescent="0.2"/>
    <row r="4163" ht="12.75" hidden="1" x14ac:dyDescent="0.2"/>
    <row r="4164" ht="12.75" hidden="1" x14ac:dyDescent="0.2"/>
    <row r="4165" ht="12.75" hidden="1" x14ac:dyDescent="0.2"/>
    <row r="4166" ht="12.75" hidden="1" x14ac:dyDescent="0.2"/>
    <row r="4167" ht="12.75" hidden="1" x14ac:dyDescent="0.2"/>
    <row r="4168" ht="12.75" hidden="1" x14ac:dyDescent="0.2"/>
    <row r="4169" ht="12.75" hidden="1" x14ac:dyDescent="0.2"/>
    <row r="4170" ht="12.75" hidden="1" x14ac:dyDescent="0.2"/>
    <row r="4171" ht="12.75" hidden="1" x14ac:dyDescent="0.2"/>
    <row r="4172" ht="12.75" hidden="1" x14ac:dyDescent="0.2"/>
    <row r="4173" ht="12.75" hidden="1" x14ac:dyDescent="0.2"/>
    <row r="4174" ht="12.75" hidden="1" x14ac:dyDescent="0.2"/>
    <row r="4175" ht="12.75" hidden="1" x14ac:dyDescent="0.2"/>
    <row r="4176" ht="12.75" hidden="1" x14ac:dyDescent="0.2"/>
    <row r="4177" ht="12.75" hidden="1" x14ac:dyDescent="0.2"/>
    <row r="4178" ht="12.75" hidden="1" x14ac:dyDescent="0.2"/>
    <row r="4179" ht="12.75" hidden="1" x14ac:dyDescent="0.2"/>
    <row r="4180" ht="12.75" hidden="1" x14ac:dyDescent="0.2"/>
    <row r="4181" ht="12.75" hidden="1" x14ac:dyDescent="0.2"/>
    <row r="4182" ht="12.75" hidden="1" x14ac:dyDescent="0.2"/>
    <row r="4183" ht="12.75" hidden="1" x14ac:dyDescent="0.2"/>
    <row r="4184" ht="12.75" hidden="1" x14ac:dyDescent="0.2"/>
    <row r="4185" ht="12.75" hidden="1" x14ac:dyDescent="0.2"/>
    <row r="4186" ht="12.75" hidden="1" x14ac:dyDescent="0.2"/>
    <row r="4187" ht="12.75" hidden="1" x14ac:dyDescent="0.2"/>
    <row r="4188" ht="12.75" hidden="1" x14ac:dyDescent="0.2"/>
    <row r="4189" ht="12.75" hidden="1" x14ac:dyDescent="0.2"/>
    <row r="4190" ht="12.75" hidden="1" x14ac:dyDescent="0.2"/>
    <row r="4191" ht="12.75" hidden="1" x14ac:dyDescent="0.2"/>
    <row r="4192" ht="12.75" hidden="1" x14ac:dyDescent="0.2"/>
    <row r="4193" ht="12.75" hidden="1" x14ac:dyDescent="0.2"/>
    <row r="4194" ht="12.75" hidden="1" x14ac:dyDescent="0.2"/>
    <row r="4195" ht="12.75" hidden="1" x14ac:dyDescent="0.2"/>
    <row r="4196" ht="12.75" hidden="1" x14ac:dyDescent="0.2"/>
    <row r="4197" ht="12.75" hidden="1" x14ac:dyDescent="0.2"/>
    <row r="4198" ht="12.75" hidden="1" x14ac:dyDescent="0.2"/>
    <row r="4199" ht="12.75" hidden="1" x14ac:dyDescent="0.2"/>
    <row r="4200" ht="12.75" hidden="1" x14ac:dyDescent="0.2"/>
    <row r="4201" ht="12.75" hidden="1" x14ac:dyDescent="0.2"/>
    <row r="4202" ht="12.75" hidden="1" x14ac:dyDescent="0.2"/>
    <row r="4203" ht="12.75" hidden="1" x14ac:dyDescent="0.2"/>
    <row r="4204" ht="12.75" hidden="1" x14ac:dyDescent="0.2"/>
    <row r="4205" ht="12.75" hidden="1" x14ac:dyDescent="0.2"/>
    <row r="4206" ht="12.75" hidden="1" x14ac:dyDescent="0.2"/>
    <row r="4207" ht="12.75" hidden="1" x14ac:dyDescent="0.2"/>
    <row r="4208" ht="12.75" hidden="1" x14ac:dyDescent="0.2"/>
    <row r="4209" ht="12.75" hidden="1" x14ac:dyDescent="0.2"/>
    <row r="4210" ht="12.75" hidden="1" x14ac:dyDescent="0.2"/>
    <row r="4211" ht="12.75" hidden="1" x14ac:dyDescent="0.2"/>
    <row r="4212" ht="12.75" hidden="1" x14ac:dyDescent="0.2"/>
    <row r="4213" ht="12.75" hidden="1" x14ac:dyDescent="0.2"/>
    <row r="4214" ht="12.75" hidden="1" x14ac:dyDescent="0.2"/>
    <row r="4215" ht="12.75" hidden="1" x14ac:dyDescent="0.2"/>
    <row r="4216" ht="12.75" hidden="1" x14ac:dyDescent="0.2"/>
    <row r="4217" ht="12.75" hidden="1" x14ac:dyDescent="0.2"/>
    <row r="4218" ht="12.75" hidden="1" x14ac:dyDescent="0.2"/>
    <row r="4219" ht="12.75" hidden="1" x14ac:dyDescent="0.2"/>
    <row r="4220" ht="12.75" hidden="1" x14ac:dyDescent="0.2"/>
    <row r="4221" ht="12.75" hidden="1" x14ac:dyDescent="0.2"/>
    <row r="4222" ht="12.75" hidden="1" x14ac:dyDescent="0.2"/>
    <row r="4223" ht="12.75" hidden="1" x14ac:dyDescent="0.2"/>
    <row r="4224" ht="12.75" hidden="1" x14ac:dyDescent="0.2"/>
    <row r="4225" ht="12.75" hidden="1" x14ac:dyDescent="0.2"/>
    <row r="4226" ht="12.75" hidden="1" x14ac:dyDescent="0.2"/>
    <row r="4227" ht="12.75" hidden="1" x14ac:dyDescent="0.2"/>
    <row r="4228" ht="12.75" hidden="1" x14ac:dyDescent="0.2"/>
    <row r="4229" ht="12.75" hidden="1" x14ac:dyDescent="0.2"/>
    <row r="4230" ht="12.75" hidden="1" x14ac:dyDescent="0.2"/>
    <row r="4231" ht="12.75" hidden="1" x14ac:dyDescent="0.2"/>
    <row r="4232" ht="12.75" hidden="1" x14ac:dyDescent="0.2"/>
    <row r="4233" ht="12.75" hidden="1" x14ac:dyDescent="0.2"/>
    <row r="4234" ht="12.75" hidden="1" x14ac:dyDescent="0.2"/>
    <row r="4235" ht="12.75" hidden="1" x14ac:dyDescent="0.2"/>
    <row r="4236" ht="12.75" hidden="1" x14ac:dyDescent="0.2"/>
    <row r="4237" ht="12.75" hidden="1" x14ac:dyDescent="0.2"/>
    <row r="4238" ht="12.75" hidden="1" x14ac:dyDescent="0.2"/>
    <row r="4239" ht="12.75" hidden="1" x14ac:dyDescent="0.2"/>
    <row r="4240" ht="12.75" hidden="1" x14ac:dyDescent="0.2"/>
    <row r="4241" ht="12.75" hidden="1" x14ac:dyDescent="0.2"/>
    <row r="4242" ht="12.75" hidden="1" x14ac:dyDescent="0.2"/>
    <row r="4243" ht="12.75" hidden="1" x14ac:dyDescent="0.2"/>
    <row r="4244" ht="12.75" hidden="1" x14ac:dyDescent="0.2"/>
    <row r="4245" ht="12.75" hidden="1" x14ac:dyDescent="0.2"/>
    <row r="4246" ht="12.75" hidden="1" x14ac:dyDescent="0.2"/>
    <row r="4247" ht="12.75" hidden="1" x14ac:dyDescent="0.2"/>
    <row r="4248" ht="12.75" hidden="1" x14ac:dyDescent="0.2"/>
    <row r="4249" ht="12.75" hidden="1" x14ac:dyDescent="0.2"/>
    <row r="4250" ht="12.75" hidden="1" x14ac:dyDescent="0.2"/>
    <row r="4251" ht="12.75" hidden="1" x14ac:dyDescent="0.2"/>
    <row r="4252" ht="12.75" hidden="1" x14ac:dyDescent="0.2"/>
    <row r="4253" ht="12.75" hidden="1" x14ac:dyDescent="0.2"/>
    <row r="4254" ht="12.75" hidden="1" x14ac:dyDescent="0.2"/>
    <row r="4255" ht="12.75" hidden="1" x14ac:dyDescent="0.2"/>
    <row r="4256" ht="12.75" hidden="1" x14ac:dyDescent="0.2"/>
    <row r="4257" ht="12.75" hidden="1" x14ac:dyDescent="0.2"/>
    <row r="4258" ht="12.75" hidden="1" x14ac:dyDescent="0.2"/>
    <row r="4259" ht="12.75" hidden="1" x14ac:dyDescent="0.2"/>
    <row r="4260" ht="12.75" hidden="1" x14ac:dyDescent="0.2"/>
    <row r="4261" ht="12.75" hidden="1" x14ac:dyDescent="0.2"/>
    <row r="4262" ht="12.75" hidden="1" x14ac:dyDescent="0.2"/>
    <row r="4263" ht="12.75" hidden="1" x14ac:dyDescent="0.2"/>
    <row r="4264" ht="12.75" hidden="1" x14ac:dyDescent="0.2"/>
    <row r="4265" ht="12.75" hidden="1" x14ac:dyDescent="0.2"/>
    <row r="4266" ht="12.75" hidden="1" x14ac:dyDescent="0.2"/>
    <row r="4267" ht="12.75" hidden="1" x14ac:dyDescent="0.2"/>
    <row r="4268" ht="12.75" hidden="1" x14ac:dyDescent="0.2"/>
    <row r="4269" ht="12.75" hidden="1" x14ac:dyDescent="0.2"/>
    <row r="4270" ht="12.75" hidden="1" x14ac:dyDescent="0.2"/>
    <row r="4271" ht="12.75" hidden="1" x14ac:dyDescent="0.2"/>
    <row r="4272" ht="12.75" hidden="1" x14ac:dyDescent="0.2"/>
    <row r="4273" ht="12.75" hidden="1" x14ac:dyDescent="0.2"/>
    <row r="4274" ht="12.75" hidden="1" x14ac:dyDescent="0.2"/>
    <row r="4275" ht="12.75" hidden="1" x14ac:dyDescent="0.2"/>
    <row r="4276" ht="12.75" hidden="1" x14ac:dyDescent="0.2"/>
    <row r="4277" ht="12.75" hidden="1" x14ac:dyDescent="0.2"/>
    <row r="4278" ht="12.75" hidden="1" x14ac:dyDescent="0.2"/>
    <row r="4279" ht="12.75" hidden="1" x14ac:dyDescent="0.2"/>
    <row r="4280" ht="12.75" hidden="1" x14ac:dyDescent="0.2"/>
    <row r="4281" ht="12.75" hidden="1" x14ac:dyDescent="0.2"/>
    <row r="4282" ht="12.75" hidden="1" x14ac:dyDescent="0.2"/>
    <row r="4283" ht="12.75" hidden="1" x14ac:dyDescent="0.2"/>
    <row r="4284" ht="12.75" hidden="1" x14ac:dyDescent="0.2"/>
    <row r="4285" ht="12.75" hidden="1" x14ac:dyDescent="0.2"/>
    <row r="4286" ht="12.75" hidden="1" x14ac:dyDescent="0.2"/>
    <row r="4287" ht="12.75" hidden="1" x14ac:dyDescent="0.2"/>
    <row r="4288" ht="12.75" hidden="1" x14ac:dyDescent="0.2"/>
    <row r="4289" ht="12.75" hidden="1" x14ac:dyDescent="0.2"/>
    <row r="4290" ht="12.75" hidden="1" x14ac:dyDescent="0.2"/>
    <row r="4291" ht="12.75" hidden="1" x14ac:dyDescent="0.2"/>
    <row r="4292" ht="12.75" hidden="1" x14ac:dyDescent="0.2"/>
    <row r="4293" ht="12.75" hidden="1" x14ac:dyDescent="0.2"/>
    <row r="4294" ht="12.75" hidden="1" x14ac:dyDescent="0.2"/>
    <row r="4295" ht="12.75" hidden="1" x14ac:dyDescent="0.2"/>
    <row r="4296" ht="12.75" hidden="1" x14ac:dyDescent="0.2"/>
    <row r="4297" ht="12.75" hidden="1" x14ac:dyDescent="0.2"/>
    <row r="4298" ht="12.75" hidden="1" x14ac:dyDescent="0.2"/>
    <row r="4299" ht="12.75" hidden="1" x14ac:dyDescent="0.2"/>
    <row r="4300" ht="12.75" hidden="1" x14ac:dyDescent="0.2"/>
    <row r="4301" ht="12.75" hidden="1" x14ac:dyDescent="0.2"/>
    <row r="4302" ht="12.75" hidden="1" x14ac:dyDescent="0.2"/>
    <row r="4303" ht="12.75" hidden="1" x14ac:dyDescent="0.2"/>
    <row r="4304" ht="12.75" hidden="1" x14ac:dyDescent="0.2"/>
    <row r="4305" ht="12.75" hidden="1" x14ac:dyDescent="0.2"/>
    <row r="4306" ht="12.75" hidden="1" x14ac:dyDescent="0.2"/>
    <row r="4307" ht="12.75" hidden="1" x14ac:dyDescent="0.2"/>
    <row r="4308" ht="12.75" hidden="1" x14ac:dyDescent="0.2"/>
    <row r="4309" ht="12.75" hidden="1" x14ac:dyDescent="0.2"/>
    <row r="4310" ht="12.75" hidden="1" x14ac:dyDescent="0.2"/>
    <row r="4311" ht="12.75" hidden="1" x14ac:dyDescent="0.2"/>
    <row r="4312" ht="12.75" hidden="1" x14ac:dyDescent="0.2"/>
    <row r="4313" ht="12.75" hidden="1" x14ac:dyDescent="0.2"/>
    <row r="4314" ht="12.75" hidden="1" x14ac:dyDescent="0.2"/>
    <row r="4315" ht="12.75" hidden="1" x14ac:dyDescent="0.2"/>
    <row r="4316" ht="12.75" hidden="1" x14ac:dyDescent="0.2"/>
    <row r="4317" ht="12.75" hidden="1" x14ac:dyDescent="0.2"/>
    <row r="4318" ht="12.75" hidden="1" x14ac:dyDescent="0.2"/>
    <row r="4319" ht="12.75" hidden="1" x14ac:dyDescent="0.2"/>
    <row r="4320" ht="12.75" hidden="1" x14ac:dyDescent="0.2"/>
    <row r="4321" ht="12.75" hidden="1" x14ac:dyDescent="0.2"/>
    <row r="4322" ht="12.75" hidden="1" x14ac:dyDescent="0.2"/>
    <row r="4323" ht="12.75" hidden="1" x14ac:dyDescent="0.2"/>
    <row r="4324" ht="12.75" hidden="1" x14ac:dyDescent="0.2"/>
    <row r="4325" ht="12.75" hidden="1" x14ac:dyDescent="0.2"/>
    <row r="4326" ht="12.75" hidden="1" x14ac:dyDescent="0.2"/>
    <row r="4327" ht="12.75" hidden="1" x14ac:dyDescent="0.2"/>
    <row r="4328" ht="12.75" hidden="1" x14ac:dyDescent="0.2"/>
    <row r="4329" ht="12.75" hidden="1" x14ac:dyDescent="0.2"/>
    <row r="4330" ht="12.75" hidden="1" x14ac:dyDescent="0.2"/>
    <row r="4331" ht="12.75" hidden="1" x14ac:dyDescent="0.2"/>
    <row r="4332" ht="12.75" hidden="1" x14ac:dyDescent="0.2"/>
    <row r="4333" ht="12.75" hidden="1" x14ac:dyDescent="0.2"/>
    <row r="4334" ht="12.75" hidden="1" x14ac:dyDescent="0.2"/>
    <row r="4335" ht="12.75" hidden="1" x14ac:dyDescent="0.2"/>
    <row r="4336" ht="12.75" hidden="1" x14ac:dyDescent="0.2"/>
    <row r="4337" ht="12.75" hidden="1" x14ac:dyDescent="0.2"/>
    <row r="4338" ht="12.75" hidden="1" x14ac:dyDescent="0.2"/>
    <row r="4339" ht="12.75" hidden="1" x14ac:dyDescent="0.2"/>
    <row r="4340" ht="12.75" hidden="1" x14ac:dyDescent="0.2"/>
    <row r="4341" ht="12.75" hidden="1" x14ac:dyDescent="0.2"/>
    <row r="4342" ht="12.75" hidden="1" x14ac:dyDescent="0.2"/>
    <row r="4343" ht="12.75" hidden="1" x14ac:dyDescent="0.2"/>
    <row r="4344" ht="12.75" hidden="1" x14ac:dyDescent="0.2"/>
    <row r="4345" ht="12.75" hidden="1" x14ac:dyDescent="0.2"/>
    <row r="4346" ht="12.75" hidden="1" x14ac:dyDescent="0.2"/>
    <row r="4347" ht="12.75" hidden="1" x14ac:dyDescent="0.2"/>
    <row r="4348" ht="12.75" hidden="1" x14ac:dyDescent="0.2"/>
    <row r="4349" ht="12.75" hidden="1" x14ac:dyDescent="0.2"/>
    <row r="4350" ht="12.75" hidden="1" x14ac:dyDescent="0.2"/>
    <row r="4351" ht="12.75" hidden="1" x14ac:dyDescent="0.2"/>
    <row r="4352" ht="12.75" hidden="1" x14ac:dyDescent="0.2"/>
    <row r="4353" ht="12.75" hidden="1" x14ac:dyDescent="0.2"/>
    <row r="4354" ht="12.75" hidden="1" x14ac:dyDescent="0.2"/>
    <row r="4355" ht="12.75" hidden="1" x14ac:dyDescent="0.2"/>
    <row r="4356" ht="12.75" hidden="1" x14ac:dyDescent="0.2"/>
    <row r="4357" ht="12.75" hidden="1" x14ac:dyDescent="0.2"/>
    <row r="4358" ht="12.75" hidden="1" x14ac:dyDescent="0.2"/>
    <row r="4359" ht="12.75" hidden="1" x14ac:dyDescent="0.2"/>
    <row r="4360" ht="12.75" hidden="1" x14ac:dyDescent="0.2"/>
    <row r="4361" ht="12.75" hidden="1" x14ac:dyDescent="0.2"/>
    <row r="4362" ht="12.75" hidden="1" x14ac:dyDescent="0.2"/>
    <row r="4363" ht="12.75" hidden="1" x14ac:dyDescent="0.2"/>
    <row r="4364" ht="12.75" hidden="1" x14ac:dyDescent="0.2"/>
    <row r="4365" ht="12.75" hidden="1" x14ac:dyDescent="0.2"/>
    <row r="4366" ht="12.75" hidden="1" x14ac:dyDescent="0.2"/>
    <row r="4367" ht="12.75" hidden="1" x14ac:dyDescent="0.2"/>
    <row r="4368" ht="12.75" hidden="1" x14ac:dyDescent="0.2"/>
    <row r="4369" ht="12.75" hidden="1" x14ac:dyDescent="0.2"/>
    <row r="4370" ht="12.75" hidden="1" x14ac:dyDescent="0.2"/>
    <row r="4371" ht="12.75" hidden="1" x14ac:dyDescent="0.2"/>
    <row r="4372" ht="12.75" hidden="1" x14ac:dyDescent="0.2"/>
    <row r="4373" ht="12.75" hidden="1" x14ac:dyDescent="0.2"/>
    <row r="4374" ht="12.75" hidden="1" x14ac:dyDescent="0.2"/>
    <row r="4375" ht="12.75" hidden="1" x14ac:dyDescent="0.2"/>
    <row r="4376" ht="12.75" hidden="1" x14ac:dyDescent="0.2"/>
    <row r="4377" ht="12.75" hidden="1" x14ac:dyDescent="0.2"/>
    <row r="4378" ht="12.75" hidden="1" x14ac:dyDescent="0.2"/>
    <row r="4379" ht="12.75" hidden="1" x14ac:dyDescent="0.2"/>
    <row r="4380" ht="12.75" hidden="1" x14ac:dyDescent="0.2"/>
    <row r="4381" ht="12.75" hidden="1" x14ac:dyDescent="0.2"/>
    <row r="4382" ht="12.75" hidden="1" x14ac:dyDescent="0.2"/>
    <row r="4383" ht="12.75" hidden="1" x14ac:dyDescent="0.2"/>
    <row r="4384" ht="12.75" hidden="1" x14ac:dyDescent="0.2"/>
    <row r="4385" ht="12.75" hidden="1" x14ac:dyDescent="0.2"/>
    <row r="4386" ht="12.75" hidden="1" x14ac:dyDescent="0.2"/>
    <row r="4387" ht="12.75" hidden="1" x14ac:dyDescent="0.2"/>
    <row r="4388" ht="12.75" hidden="1" x14ac:dyDescent="0.2"/>
    <row r="4389" ht="12.75" hidden="1" x14ac:dyDescent="0.2"/>
    <row r="4390" ht="12.75" hidden="1" x14ac:dyDescent="0.2"/>
    <row r="4391" ht="12.75" hidden="1" x14ac:dyDescent="0.2"/>
    <row r="4392" ht="12.75" hidden="1" x14ac:dyDescent="0.2"/>
    <row r="4393" ht="12.75" hidden="1" x14ac:dyDescent="0.2"/>
    <row r="4394" ht="12.75" hidden="1" x14ac:dyDescent="0.2"/>
    <row r="4395" ht="12.75" hidden="1" x14ac:dyDescent="0.2"/>
    <row r="4396" ht="12.75" hidden="1" x14ac:dyDescent="0.2"/>
    <row r="4397" ht="12.75" hidden="1" x14ac:dyDescent="0.2"/>
    <row r="4398" ht="12.75" hidden="1" x14ac:dyDescent="0.2"/>
    <row r="4399" ht="12.75" hidden="1" x14ac:dyDescent="0.2"/>
    <row r="4400" ht="12.75" hidden="1" x14ac:dyDescent="0.2"/>
    <row r="4401" ht="12.75" hidden="1" x14ac:dyDescent="0.2"/>
    <row r="4402" ht="12.75" hidden="1" x14ac:dyDescent="0.2"/>
    <row r="4403" ht="12.75" hidden="1" x14ac:dyDescent="0.2"/>
    <row r="4404" ht="12.75" hidden="1" x14ac:dyDescent="0.2"/>
    <row r="4405" ht="12.75" hidden="1" x14ac:dyDescent="0.2"/>
    <row r="4406" ht="12.75" hidden="1" x14ac:dyDescent="0.2"/>
    <row r="4407" ht="12.75" hidden="1" x14ac:dyDescent="0.2"/>
    <row r="4408" ht="12.75" hidden="1" x14ac:dyDescent="0.2"/>
    <row r="4409" ht="12.75" hidden="1" x14ac:dyDescent="0.2"/>
    <row r="4410" ht="12.75" hidden="1" x14ac:dyDescent="0.2"/>
    <row r="4411" ht="12.75" hidden="1" x14ac:dyDescent="0.2"/>
    <row r="4412" ht="12.75" hidden="1" x14ac:dyDescent="0.2"/>
    <row r="4413" ht="12.75" hidden="1" x14ac:dyDescent="0.2"/>
    <row r="4414" ht="12.75" hidden="1" x14ac:dyDescent="0.2"/>
    <row r="4415" ht="12.75" hidden="1" x14ac:dyDescent="0.2"/>
    <row r="4416" ht="12.75" hidden="1" x14ac:dyDescent="0.2"/>
    <row r="4417" ht="12.75" hidden="1" x14ac:dyDescent="0.2"/>
    <row r="4418" ht="12.75" hidden="1" x14ac:dyDescent="0.2"/>
    <row r="4419" ht="12.75" hidden="1" x14ac:dyDescent="0.2"/>
    <row r="4420" ht="12.75" hidden="1" x14ac:dyDescent="0.2"/>
    <row r="4421" ht="12.75" hidden="1" x14ac:dyDescent="0.2"/>
    <row r="4422" ht="12.75" hidden="1" x14ac:dyDescent="0.2"/>
    <row r="4423" ht="12.75" hidden="1" x14ac:dyDescent="0.2"/>
    <row r="4424" ht="12.75" hidden="1" x14ac:dyDescent="0.2"/>
    <row r="4425" ht="12.75" hidden="1" x14ac:dyDescent="0.2"/>
    <row r="4426" ht="12.75" hidden="1" x14ac:dyDescent="0.2"/>
    <row r="4427" ht="12.75" hidden="1" x14ac:dyDescent="0.2"/>
    <row r="4428" ht="12.75" hidden="1" x14ac:dyDescent="0.2"/>
    <row r="4429" ht="12.75" hidden="1" x14ac:dyDescent="0.2"/>
    <row r="4430" ht="12.75" hidden="1" x14ac:dyDescent="0.2"/>
    <row r="4431" ht="12.75" hidden="1" x14ac:dyDescent="0.2"/>
    <row r="4432" ht="12.75" hidden="1" x14ac:dyDescent="0.2"/>
    <row r="4433" ht="12.75" hidden="1" x14ac:dyDescent="0.2"/>
    <row r="4434" ht="12.75" hidden="1" x14ac:dyDescent="0.2"/>
    <row r="4435" ht="12.75" hidden="1" x14ac:dyDescent="0.2"/>
    <row r="4436" ht="12.75" hidden="1" x14ac:dyDescent="0.2"/>
    <row r="4437" ht="12.75" hidden="1" x14ac:dyDescent="0.2"/>
    <row r="4438" ht="12.75" hidden="1" x14ac:dyDescent="0.2"/>
    <row r="4439" ht="12.75" hidden="1" x14ac:dyDescent="0.2"/>
    <row r="4440" ht="12.75" hidden="1" x14ac:dyDescent="0.2"/>
    <row r="4441" ht="12.75" hidden="1" x14ac:dyDescent="0.2"/>
    <row r="4442" ht="12.75" hidden="1" x14ac:dyDescent="0.2"/>
    <row r="4443" ht="12.75" hidden="1" x14ac:dyDescent="0.2"/>
    <row r="4444" ht="12.75" hidden="1" x14ac:dyDescent="0.2"/>
    <row r="4445" ht="12.75" hidden="1" x14ac:dyDescent="0.2"/>
    <row r="4446" ht="12.75" hidden="1" x14ac:dyDescent="0.2"/>
    <row r="4447" ht="12.75" hidden="1" x14ac:dyDescent="0.2"/>
    <row r="4448" ht="12.75" hidden="1" x14ac:dyDescent="0.2"/>
    <row r="4449" ht="12.75" hidden="1" x14ac:dyDescent="0.2"/>
    <row r="4450" ht="12.75" hidden="1" x14ac:dyDescent="0.2"/>
    <row r="4451" ht="12.75" hidden="1" x14ac:dyDescent="0.2"/>
    <row r="4452" ht="12.75" hidden="1" x14ac:dyDescent="0.2"/>
    <row r="4453" ht="12.75" hidden="1" x14ac:dyDescent="0.2"/>
    <row r="4454" ht="12.75" hidden="1" x14ac:dyDescent="0.2"/>
    <row r="4455" ht="12.75" hidden="1" x14ac:dyDescent="0.2"/>
    <row r="4456" ht="12.75" hidden="1" x14ac:dyDescent="0.2"/>
    <row r="4457" ht="12.75" hidden="1" x14ac:dyDescent="0.2"/>
    <row r="4458" ht="12.75" hidden="1" x14ac:dyDescent="0.2"/>
    <row r="4459" ht="12.75" hidden="1" x14ac:dyDescent="0.2"/>
    <row r="4460" ht="12.75" hidden="1" x14ac:dyDescent="0.2"/>
    <row r="4461" ht="12.75" hidden="1" x14ac:dyDescent="0.2"/>
    <row r="4462" ht="12.75" hidden="1" x14ac:dyDescent="0.2"/>
    <row r="4463" ht="12.75" hidden="1" x14ac:dyDescent="0.2"/>
    <row r="4464" ht="12.75" hidden="1" x14ac:dyDescent="0.2"/>
    <row r="4465" ht="12.75" hidden="1" x14ac:dyDescent="0.2"/>
    <row r="4466" ht="12.75" hidden="1" x14ac:dyDescent="0.2"/>
    <row r="4467" ht="12.75" hidden="1" x14ac:dyDescent="0.2"/>
    <row r="4468" ht="12.75" hidden="1" x14ac:dyDescent="0.2"/>
    <row r="4469" ht="12.75" hidden="1" x14ac:dyDescent="0.2"/>
    <row r="4470" ht="12.75" hidden="1" x14ac:dyDescent="0.2"/>
    <row r="4471" ht="12.75" hidden="1" x14ac:dyDescent="0.2"/>
    <row r="4472" ht="12.75" hidden="1" x14ac:dyDescent="0.2"/>
    <row r="4473" ht="12.75" hidden="1" x14ac:dyDescent="0.2"/>
    <row r="4474" ht="12.75" hidden="1" x14ac:dyDescent="0.2"/>
    <row r="4475" ht="12.75" hidden="1" x14ac:dyDescent="0.2"/>
    <row r="4476" ht="12.75" hidden="1" x14ac:dyDescent="0.2"/>
    <row r="4477" ht="12.75" hidden="1" x14ac:dyDescent="0.2"/>
    <row r="4478" ht="12.75" hidden="1" x14ac:dyDescent="0.2"/>
    <row r="4479" ht="12.75" hidden="1" x14ac:dyDescent="0.2"/>
    <row r="4480" ht="12.75" hidden="1" x14ac:dyDescent="0.2"/>
    <row r="4481" ht="12.75" hidden="1" x14ac:dyDescent="0.2"/>
    <row r="4482" ht="12.75" hidden="1" x14ac:dyDescent="0.2"/>
    <row r="4483" ht="12.75" hidden="1" x14ac:dyDescent="0.2"/>
    <row r="4484" ht="12.75" hidden="1" x14ac:dyDescent="0.2"/>
    <row r="4485" ht="12.75" hidden="1" x14ac:dyDescent="0.2"/>
    <row r="4486" ht="12.75" hidden="1" x14ac:dyDescent="0.2"/>
    <row r="4487" ht="12.75" hidden="1" x14ac:dyDescent="0.2"/>
    <row r="4488" ht="12.75" hidden="1" x14ac:dyDescent="0.2"/>
    <row r="4489" ht="12.75" hidden="1" x14ac:dyDescent="0.2"/>
    <row r="4490" ht="12.75" hidden="1" x14ac:dyDescent="0.2"/>
    <row r="4491" ht="12.75" hidden="1" x14ac:dyDescent="0.2"/>
    <row r="4492" ht="12.75" hidden="1" x14ac:dyDescent="0.2"/>
    <row r="4493" ht="12.75" hidden="1" x14ac:dyDescent="0.2"/>
    <row r="4494" ht="12.75" hidden="1" x14ac:dyDescent="0.2"/>
    <row r="4495" ht="12.75" hidden="1" x14ac:dyDescent="0.2"/>
    <row r="4496" ht="12.75" hidden="1" x14ac:dyDescent="0.2"/>
    <row r="4497" ht="12.75" hidden="1" x14ac:dyDescent="0.2"/>
    <row r="4498" ht="12.75" hidden="1" x14ac:dyDescent="0.2"/>
    <row r="4499" ht="12.75" hidden="1" x14ac:dyDescent="0.2"/>
    <row r="4500" ht="12.75" hidden="1" x14ac:dyDescent="0.2"/>
    <row r="4501" ht="12.75" hidden="1" x14ac:dyDescent="0.2"/>
    <row r="4502" ht="12.75" hidden="1" x14ac:dyDescent="0.2"/>
    <row r="4503" ht="12.75" hidden="1" x14ac:dyDescent="0.2"/>
    <row r="4504" ht="12.75" hidden="1" x14ac:dyDescent="0.2"/>
    <row r="4505" ht="12.75" hidden="1" x14ac:dyDescent="0.2"/>
    <row r="4506" ht="12.75" hidden="1" x14ac:dyDescent="0.2"/>
    <row r="4507" ht="12.75" hidden="1" x14ac:dyDescent="0.2"/>
    <row r="4508" ht="12.75" hidden="1" x14ac:dyDescent="0.2"/>
    <row r="4509" ht="12.75" hidden="1" x14ac:dyDescent="0.2"/>
    <row r="4510" ht="12.75" hidden="1" x14ac:dyDescent="0.2"/>
    <row r="4511" ht="12.75" hidden="1" x14ac:dyDescent="0.2"/>
    <row r="4512" ht="12.75" hidden="1" x14ac:dyDescent="0.2"/>
    <row r="4513" ht="12.75" hidden="1" x14ac:dyDescent="0.2"/>
    <row r="4514" ht="12.75" hidden="1" x14ac:dyDescent="0.2"/>
    <row r="4515" ht="12.75" hidden="1" x14ac:dyDescent="0.2"/>
    <row r="4516" ht="12.75" hidden="1" x14ac:dyDescent="0.2"/>
    <row r="4517" ht="12.75" hidden="1" x14ac:dyDescent="0.2"/>
    <row r="4518" ht="12.75" hidden="1" x14ac:dyDescent="0.2"/>
    <row r="4519" ht="12.75" hidden="1" x14ac:dyDescent="0.2"/>
    <row r="4520" ht="12.75" hidden="1" x14ac:dyDescent="0.2"/>
    <row r="4521" ht="12.75" hidden="1" x14ac:dyDescent="0.2"/>
    <row r="4522" ht="12.75" hidden="1" x14ac:dyDescent="0.2"/>
    <row r="4523" ht="12.75" hidden="1" x14ac:dyDescent="0.2"/>
    <row r="4524" ht="12.75" hidden="1" x14ac:dyDescent="0.2"/>
    <row r="4525" ht="12.75" hidden="1" x14ac:dyDescent="0.2"/>
    <row r="4526" ht="12.75" hidden="1" x14ac:dyDescent="0.2"/>
    <row r="4527" ht="12.75" hidden="1" x14ac:dyDescent="0.2"/>
    <row r="4528" ht="12.75" hidden="1" x14ac:dyDescent="0.2"/>
    <row r="4529" ht="12.75" hidden="1" x14ac:dyDescent="0.2"/>
    <row r="4530" ht="12.75" hidden="1" x14ac:dyDescent="0.2"/>
    <row r="4531" ht="12.75" hidden="1" x14ac:dyDescent="0.2"/>
    <row r="4532" ht="12.75" hidden="1" x14ac:dyDescent="0.2"/>
    <row r="4533" ht="12.75" hidden="1" x14ac:dyDescent="0.2"/>
    <row r="4534" ht="12.75" hidden="1" x14ac:dyDescent="0.2"/>
    <row r="4535" ht="12.75" hidden="1" x14ac:dyDescent="0.2"/>
    <row r="4536" ht="12.75" hidden="1" x14ac:dyDescent="0.2"/>
    <row r="4537" ht="12.75" hidden="1" x14ac:dyDescent="0.2"/>
    <row r="4538" ht="12.75" hidden="1" x14ac:dyDescent="0.2"/>
    <row r="4539" ht="12.75" hidden="1" x14ac:dyDescent="0.2"/>
    <row r="4540" ht="12.75" hidden="1" x14ac:dyDescent="0.2"/>
    <row r="4541" ht="12.75" hidden="1" x14ac:dyDescent="0.2"/>
    <row r="4542" ht="12.75" hidden="1" x14ac:dyDescent="0.2"/>
    <row r="4543" ht="12.75" hidden="1" x14ac:dyDescent="0.2"/>
    <row r="4544" ht="12.75" hidden="1" x14ac:dyDescent="0.2"/>
    <row r="4545" ht="12.75" hidden="1" x14ac:dyDescent="0.2"/>
    <row r="4546" ht="12.75" hidden="1" x14ac:dyDescent="0.2"/>
    <row r="4547" ht="12.75" hidden="1" x14ac:dyDescent="0.2"/>
    <row r="4548" ht="12.75" hidden="1" x14ac:dyDescent="0.2"/>
    <row r="4549" ht="12.75" hidden="1" x14ac:dyDescent="0.2"/>
    <row r="4550" ht="12.75" hidden="1" x14ac:dyDescent="0.2"/>
    <row r="4551" ht="12.75" hidden="1" x14ac:dyDescent="0.2"/>
    <row r="4552" ht="12.75" hidden="1" x14ac:dyDescent="0.2"/>
    <row r="4553" ht="12.75" hidden="1" x14ac:dyDescent="0.2"/>
    <row r="4554" ht="12.75" hidden="1" x14ac:dyDescent="0.2"/>
    <row r="4555" ht="12.75" hidden="1" x14ac:dyDescent="0.2"/>
    <row r="4556" ht="12.75" hidden="1" x14ac:dyDescent="0.2"/>
    <row r="4557" ht="12.75" hidden="1" x14ac:dyDescent="0.2"/>
    <row r="4558" ht="12.75" hidden="1" x14ac:dyDescent="0.2"/>
    <row r="4559" ht="12.75" hidden="1" x14ac:dyDescent="0.2"/>
    <row r="4560" ht="12.75" hidden="1" x14ac:dyDescent="0.2"/>
    <row r="4561" ht="12.75" hidden="1" x14ac:dyDescent="0.2"/>
    <row r="4562" ht="12.75" hidden="1" x14ac:dyDescent="0.2"/>
    <row r="4563" ht="12.75" hidden="1" x14ac:dyDescent="0.2"/>
    <row r="4564" ht="12.75" hidden="1" x14ac:dyDescent="0.2"/>
    <row r="4565" ht="12.75" hidden="1" x14ac:dyDescent="0.2"/>
    <row r="4566" ht="12.75" hidden="1" x14ac:dyDescent="0.2"/>
    <row r="4567" ht="12.75" hidden="1" x14ac:dyDescent="0.2"/>
    <row r="4568" ht="12.75" hidden="1" x14ac:dyDescent="0.2"/>
    <row r="4569" ht="12.75" hidden="1" x14ac:dyDescent="0.2"/>
    <row r="4570" ht="12.75" hidden="1" x14ac:dyDescent="0.2"/>
    <row r="4571" ht="12.75" hidden="1" x14ac:dyDescent="0.2"/>
    <row r="4572" ht="12.75" hidden="1" x14ac:dyDescent="0.2"/>
    <row r="4573" ht="12.75" hidden="1" x14ac:dyDescent="0.2"/>
    <row r="4574" ht="12.75" hidden="1" x14ac:dyDescent="0.2"/>
    <row r="4575" ht="12.75" hidden="1" x14ac:dyDescent="0.2"/>
    <row r="4576" ht="12.75" hidden="1" x14ac:dyDescent="0.2"/>
    <row r="4577" ht="12.75" hidden="1" x14ac:dyDescent="0.2"/>
    <row r="4578" ht="12.75" hidden="1" x14ac:dyDescent="0.2"/>
    <row r="4579" ht="12.75" hidden="1" x14ac:dyDescent="0.2"/>
    <row r="4580" ht="12.75" hidden="1" x14ac:dyDescent="0.2"/>
    <row r="4581" ht="12.75" hidden="1" x14ac:dyDescent="0.2"/>
    <row r="4582" ht="12.75" hidden="1" x14ac:dyDescent="0.2"/>
    <row r="4583" ht="12.75" hidden="1" x14ac:dyDescent="0.2"/>
    <row r="4584" ht="12.75" hidden="1" x14ac:dyDescent="0.2"/>
    <row r="4585" ht="12.75" hidden="1" x14ac:dyDescent="0.2"/>
    <row r="4586" ht="12.75" hidden="1" x14ac:dyDescent="0.2"/>
    <row r="4587" ht="12.75" hidden="1" x14ac:dyDescent="0.2"/>
    <row r="4588" ht="12.75" hidden="1" x14ac:dyDescent="0.2"/>
    <row r="4589" ht="12.75" hidden="1" x14ac:dyDescent="0.2"/>
    <row r="4590" ht="12.75" hidden="1" x14ac:dyDescent="0.2"/>
    <row r="4591" ht="12.75" hidden="1" x14ac:dyDescent="0.2"/>
    <row r="4592" ht="12.75" hidden="1" x14ac:dyDescent="0.2"/>
    <row r="4593" ht="12.75" hidden="1" x14ac:dyDescent="0.2"/>
    <row r="4594" ht="12.75" hidden="1" x14ac:dyDescent="0.2"/>
    <row r="4595" ht="12.75" hidden="1" x14ac:dyDescent="0.2"/>
    <row r="4596" ht="12.75" hidden="1" x14ac:dyDescent="0.2"/>
    <row r="4597" ht="12.75" hidden="1" x14ac:dyDescent="0.2"/>
    <row r="4598" ht="12.75" hidden="1" x14ac:dyDescent="0.2"/>
    <row r="4599" ht="12.75" hidden="1" x14ac:dyDescent="0.2"/>
    <row r="4600" ht="12.75" hidden="1" x14ac:dyDescent="0.2"/>
    <row r="4601" ht="12.75" hidden="1" x14ac:dyDescent="0.2"/>
    <row r="4602" ht="12.75" hidden="1" x14ac:dyDescent="0.2"/>
    <row r="4603" ht="12.75" hidden="1" x14ac:dyDescent="0.2"/>
    <row r="4604" ht="12.75" hidden="1" x14ac:dyDescent="0.2"/>
    <row r="4605" ht="12.75" hidden="1" x14ac:dyDescent="0.2"/>
    <row r="4606" ht="12.75" hidden="1" x14ac:dyDescent="0.2"/>
    <row r="4607" ht="12.75" hidden="1" x14ac:dyDescent="0.2"/>
    <row r="4608" ht="12.75" hidden="1" x14ac:dyDescent="0.2"/>
    <row r="4609" ht="12.75" hidden="1" x14ac:dyDescent="0.2"/>
    <row r="4610" ht="12.75" hidden="1" x14ac:dyDescent="0.2"/>
    <row r="4611" ht="12.75" hidden="1" x14ac:dyDescent="0.2"/>
    <row r="4612" ht="12.75" hidden="1" x14ac:dyDescent="0.2"/>
    <row r="4613" ht="12.75" hidden="1" x14ac:dyDescent="0.2"/>
    <row r="4614" ht="12.75" hidden="1" x14ac:dyDescent="0.2"/>
    <row r="4615" ht="12.75" hidden="1" x14ac:dyDescent="0.2"/>
    <row r="4616" ht="12.75" hidden="1" x14ac:dyDescent="0.2"/>
    <row r="4617" ht="12.75" hidden="1" x14ac:dyDescent="0.2"/>
    <row r="4618" ht="12.75" hidden="1" x14ac:dyDescent="0.2"/>
    <row r="4619" ht="12.75" hidden="1" x14ac:dyDescent="0.2"/>
    <row r="4620" ht="12.75" hidden="1" x14ac:dyDescent="0.2"/>
    <row r="4621" ht="12.75" hidden="1" x14ac:dyDescent="0.2"/>
    <row r="4622" ht="12.75" hidden="1" x14ac:dyDescent="0.2"/>
    <row r="4623" ht="12.75" hidden="1" x14ac:dyDescent="0.2"/>
    <row r="4624" ht="12.75" hidden="1" x14ac:dyDescent="0.2"/>
    <row r="4625" ht="12.75" hidden="1" x14ac:dyDescent="0.2"/>
    <row r="4626" ht="12.75" hidden="1" x14ac:dyDescent="0.2"/>
    <row r="4627" ht="12.75" hidden="1" x14ac:dyDescent="0.2"/>
    <row r="4628" ht="12.75" hidden="1" x14ac:dyDescent="0.2"/>
    <row r="4629" ht="12.75" hidden="1" x14ac:dyDescent="0.2"/>
    <row r="4630" ht="12.75" hidden="1" x14ac:dyDescent="0.2"/>
    <row r="4631" ht="12.75" hidden="1" x14ac:dyDescent="0.2"/>
    <row r="4632" ht="12.75" hidden="1" x14ac:dyDescent="0.2"/>
    <row r="4633" ht="12.75" hidden="1" x14ac:dyDescent="0.2"/>
    <row r="4634" ht="12.75" hidden="1" x14ac:dyDescent="0.2"/>
    <row r="4635" ht="12.75" hidden="1" x14ac:dyDescent="0.2"/>
    <row r="4636" ht="12.75" hidden="1" x14ac:dyDescent="0.2"/>
    <row r="4637" ht="12.75" hidden="1" x14ac:dyDescent="0.2"/>
    <row r="4638" ht="12.75" hidden="1" x14ac:dyDescent="0.2"/>
    <row r="4639" ht="12.75" hidden="1" x14ac:dyDescent="0.2"/>
    <row r="4640" ht="12.75" hidden="1" x14ac:dyDescent="0.2"/>
    <row r="4641" ht="12.75" hidden="1" x14ac:dyDescent="0.2"/>
    <row r="4642" ht="12.75" hidden="1" x14ac:dyDescent="0.2"/>
    <row r="4643" ht="12.75" hidden="1" x14ac:dyDescent="0.2"/>
    <row r="4644" ht="12.75" hidden="1" x14ac:dyDescent="0.2"/>
    <row r="4645" ht="12.75" hidden="1" x14ac:dyDescent="0.2"/>
    <row r="4646" ht="12.75" hidden="1" x14ac:dyDescent="0.2"/>
    <row r="4647" ht="12.75" hidden="1" x14ac:dyDescent="0.2"/>
    <row r="4648" ht="12.75" hidden="1" x14ac:dyDescent="0.2"/>
    <row r="4649" ht="12.75" hidden="1" x14ac:dyDescent="0.2"/>
    <row r="4650" ht="12.75" hidden="1" x14ac:dyDescent="0.2"/>
    <row r="4651" ht="12.75" hidden="1" x14ac:dyDescent="0.2"/>
    <row r="4652" ht="12.75" hidden="1" x14ac:dyDescent="0.2"/>
    <row r="4653" ht="12.75" hidden="1" x14ac:dyDescent="0.2"/>
    <row r="4654" ht="12.75" hidden="1" x14ac:dyDescent="0.2"/>
    <row r="4655" ht="12.75" hidden="1" x14ac:dyDescent="0.2"/>
    <row r="4656" ht="12.75" hidden="1" x14ac:dyDescent="0.2"/>
    <row r="4657" ht="12.75" hidden="1" x14ac:dyDescent="0.2"/>
    <row r="4658" ht="12.75" hidden="1" x14ac:dyDescent="0.2"/>
    <row r="4659" ht="12.75" hidden="1" x14ac:dyDescent="0.2"/>
    <row r="4660" ht="12.75" hidden="1" x14ac:dyDescent="0.2"/>
    <row r="4661" ht="12.75" hidden="1" x14ac:dyDescent="0.2"/>
    <row r="4662" ht="12.75" hidden="1" x14ac:dyDescent="0.2"/>
    <row r="4663" ht="12.75" hidden="1" x14ac:dyDescent="0.2"/>
    <row r="4664" ht="12.75" hidden="1" x14ac:dyDescent="0.2"/>
    <row r="4665" ht="12.75" hidden="1" x14ac:dyDescent="0.2"/>
    <row r="4666" ht="12.75" hidden="1" x14ac:dyDescent="0.2"/>
    <row r="4667" ht="12.75" hidden="1" x14ac:dyDescent="0.2"/>
    <row r="4668" ht="12.75" hidden="1" x14ac:dyDescent="0.2"/>
    <row r="4669" ht="12.75" hidden="1" x14ac:dyDescent="0.2"/>
    <row r="4670" ht="12.75" hidden="1" x14ac:dyDescent="0.2"/>
    <row r="4671" ht="12.75" hidden="1" x14ac:dyDescent="0.2"/>
    <row r="4672" ht="12.75" hidden="1" x14ac:dyDescent="0.2"/>
    <row r="4673" ht="12.75" hidden="1" x14ac:dyDescent="0.2"/>
    <row r="4674" ht="12.75" hidden="1" x14ac:dyDescent="0.2"/>
    <row r="4675" ht="12.75" hidden="1" x14ac:dyDescent="0.2"/>
    <row r="4676" ht="12.75" hidden="1" x14ac:dyDescent="0.2"/>
    <row r="4677" ht="12.75" hidden="1" x14ac:dyDescent="0.2"/>
    <row r="4678" ht="12.75" hidden="1" x14ac:dyDescent="0.2"/>
    <row r="4679" ht="12.75" hidden="1" x14ac:dyDescent="0.2"/>
    <row r="4680" ht="12.75" hidden="1" x14ac:dyDescent="0.2"/>
    <row r="4681" ht="12.75" hidden="1" x14ac:dyDescent="0.2"/>
    <row r="4682" ht="12.75" hidden="1" x14ac:dyDescent="0.2"/>
    <row r="4683" ht="12.75" hidden="1" x14ac:dyDescent="0.2"/>
    <row r="4684" ht="12.75" hidden="1" x14ac:dyDescent="0.2"/>
    <row r="4685" ht="12.75" hidden="1" x14ac:dyDescent="0.2"/>
    <row r="4686" ht="12.75" hidden="1" x14ac:dyDescent="0.2"/>
    <row r="4687" ht="12.75" hidden="1" x14ac:dyDescent="0.2"/>
    <row r="4688" ht="12.75" hidden="1" x14ac:dyDescent="0.2"/>
    <row r="4689" ht="12.75" hidden="1" x14ac:dyDescent="0.2"/>
    <row r="4690" ht="12.75" hidden="1" x14ac:dyDescent="0.2"/>
    <row r="4691" ht="12.75" hidden="1" x14ac:dyDescent="0.2"/>
    <row r="4692" ht="12.75" hidden="1" x14ac:dyDescent="0.2"/>
    <row r="4693" ht="12.75" hidden="1" x14ac:dyDescent="0.2"/>
    <row r="4694" ht="12.75" hidden="1" x14ac:dyDescent="0.2"/>
    <row r="4695" ht="12.75" hidden="1" x14ac:dyDescent="0.2"/>
    <row r="4696" ht="12.75" hidden="1" x14ac:dyDescent="0.2"/>
    <row r="4697" ht="12.75" hidden="1" x14ac:dyDescent="0.2"/>
    <row r="4698" ht="12.75" hidden="1" x14ac:dyDescent="0.2"/>
    <row r="4699" ht="12.75" hidden="1" x14ac:dyDescent="0.2"/>
    <row r="4700" ht="12.75" hidden="1" x14ac:dyDescent="0.2"/>
    <row r="4701" ht="12.75" hidden="1" x14ac:dyDescent="0.2"/>
    <row r="4702" ht="12.75" hidden="1" x14ac:dyDescent="0.2"/>
    <row r="4703" ht="12.75" hidden="1" x14ac:dyDescent="0.2"/>
    <row r="4704" ht="12.75" hidden="1" x14ac:dyDescent="0.2"/>
    <row r="4705" ht="12.75" hidden="1" x14ac:dyDescent="0.2"/>
    <row r="4706" ht="12.75" hidden="1" x14ac:dyDescent="0.2"/>
    <row r="4707" ht="12.75" hidden="1" x14ac:dyDescent="0.2"/>
    <row r="4708" ht="12.75" hidden="1" x14ac:dyDescent="0.2"/>
    <row r="4709" ht="12.75" hidden="1" x14ac:dyDescent="0.2"/>
    <row r="4710" ht="12.75" hidden="1" x14ac:dyDescent="0.2"/>
    <row r="4711" ht="12.75" hidden="1" x14ac:dyDescent="0.2"/>
    <row r="4712" ht="12.75" hidden="1" x14ac:dyDescent="0.2"/>
    <row r="4713" ht="12.75" hidden="1" x14ac:dyDescent="0.2"/>
    <row r="4714" ht="12.75" hidden="1" x14ac:dyDescent="0.2"/>
    <row r="4715" ht="12.75" hidden="1" x14ac:dyDescent="0.2"/>
    <row r="4716" ht="12.75" hidden="1" x14ac:dyDescent="0.2"/>
    <row r="4717" ht="12.75" hidden="1" x14ac:dyDescent="0.2"/>
    <row r="4718" ht="12.75" hidden="1" x14ac:dyDescent="0.2"/>
    <row r="4719" ht="12.75" hidden="1" x14ac:dyDescent="0.2"/>
    <row r="4720" ht="12.75" hidden="1" x14ac:dyDescent="0.2"/>
    <row r="4721" ht="12.75" hidden="1" x14ac:dyDescent="0.2"/>
    <row r="4722" ht="12.75" hidden="1" x14ac:dyDescent="0.2"/>
    <row r="4723" ht="12.75" hidden="1" x14ac:dyDescent="0.2"/>
    <row r="4724" ht="12.75" hidden="1" x14ac:dyDescent="0.2"/>
    <row r="4725" ht="12.75" hidden="1" x14ac:dyDescent="0.2"/>
    <row r="4726" ht="12.75" hidden="1" x14ac:dyDescent="0.2"/>
    <row r="4727" ht="12.75" hidden="1" x14ac:dyDescent="0.2"/>
    <row r="4728" ht="12.75" hidden="1" x14ac:dyDescent="0.2"/>
    <row r="4729" ht="12.75" hidden="1" x14ac:dyDescent="0.2"/>
    <row r="4730" ht="12.75" hidden="1" x14ac:dyDescent="0.2"/>
    <row r="4731" ht="12.75" hidden="1" x14ac:dyDescent="0.2"/>
    <row r="4732" ht="12.75" hidden="1" x14ac:dyDescent="0.2"/>
    <row r="4733" ht="12.75" hidden="1" x14ac:dyDescent="0.2"/>
    <row r="4734" ht="12.75" hidden="1" x14ac:dyDescent="0.2"/>
    <row r="4735" ht="12.75" hidden="1" x14ac:dyDescent="0.2"/>
    <row r="4736" ht="12.75" hidden="1" x14ac:dyDescent="0.2"/>
    <row r="4737" ht="12.75" hidden="1" x14ac:dyDescent="0.2"/>
    <row r="4738" ht="12.75" hidden="1" x14ac:dyDescent="0.2"/>
    <row r="4739" ht="12.75" hidden="1" x14ac:dyDescent="0.2"/>
    <row r="4740" ht="12.75" hidden="1" x14ac:dyDescent="0.2"/>
    <row r="4741" ht="12.75" hidden="1" x14ac:dyDescent="0.2"/>
    <row r="4742" ht="12.75" hidden="1" x14ac:dyDescent="0.2"/>
    <row r="4743" ht="12.75" hidden="1" x14ac:dyDescent="0.2"/>
    <row r="4744" ht="12.75" hidden="1" x14ac:dyDescent="0.2"/>
    <row r="4745" ht="12.75" hidden="1" x14ac:dyDescent="0.2"/>
    <row r="4746" ht="12.75" hidden="1" x14ac:dyDescent="0.2"/>
    <row r="4747" ht="12.75" hidden="1" x14ac:dyDescent="0.2"/>
    <row r="4748" ht="12.75" hidden="1" x14ac:dyDescent="0.2"/>
    <row r="4749" ht="12.75" hidden="1" x14ac:dyDescent="0.2"/>
    <row r="4750" ht="12.75" hidden="1" x14ac:dyDescent="0.2"/>
    <row r="4751" ht="12.75" hidden="1" x14ac:dyDescent="0.2"/>
    <row r="4752" ht="12.75" hidden="1" x14ac:dyDescent="0.2"/>
    <row r="4753" ht="12.75" hidden="1" x14ac:dyDescent="0.2"/>
    <row r="4754" ht="12.75" hidden="1" x14ac:dyDescent="0.2"/>
    <row r="4755" ht="12.75" hidden="1" x14ac:dyDescent="0.2"/>
    <row r="4756" ht="12.75" hidden="1" x14ac:dyDescent="0.2"/>
    <row r="4757" ht="12.75" hidden="1" x14ac:dyDescent="0.2"/>
    <row r="4758" ht="12.75" hidden="1" x14ac:dyDescent="0.2"/>
    <row r="4759" ht="12.75" hidden="1" x14ac:dyDescent="0.2"/>
    <row r="4760" ht="12.75" hidden="1" x14ac:dyDescent="0.2"/>
    <row r="4761" ht="12.75" hidden="1" x14ac:dyDescent="0.2"/>
    <row r="4762" ht="12.75" hidden="1" x14ac:dyDescent="0.2"/>
    <row r="4763" ht="12.75" hidden="1" x14ac:dyDescent="0.2"/>
    <row r="4764" ht="12.75" hidden="1" x14ac:dyDescent="0.2"/>
    <row r="4765" ht="12.75" hidden="1" x14ac:dyDescent="0.2"/>
    <row r="4766" ht="12.75" hidden="1" x14ac:dyDescent="0.2"/>
    <row r="4767" ht="12.75" hidden="1" x14ac:dyDescent="0.2"/>
    <row r="4768" ht="12.75" hidden="1" x14ac:dyDescent="0.2"/>
    <row r="4769" ht="12.75" hidden="1" x14ac:dyDescent="0.2"/>
    <row r="4770" ht="12.75" hidden="1" x14ac:dyDescent="0.2"/>
    <row r="4771" ht="12.75" hidden="1" x14ac:dyDescent="0.2"/>
    <row r="4772" ht="12.75" hidden="1" x14ac:dyDescent="0.2"/>
    <row r="4773" ht="12.75" hidden="1" x14ac:dyDescent="0.2"/>
    <row r="4774" ht="12.75" hidden="1" x14ac:dyDescent="0.2"/>
    <row r="4775" ht="12.75" hidden="1" x14ac:dyDescent="0.2"/>
    <row r="4776" ht="12.75" hidden="1" x14ac:dyDescent="0.2"/>
    <row r="4777" ht="12.75" hidden="1" x14ac:dyDescent="0.2"/>
    <row r="4778" ht="12.75" hidden="1" x14ac:dyDescent="0.2"/>
    <row r="4779" ht="12.75" hidden="1" x14ac:dyDescent="0.2"/>
    <row r="4780" ht="12.75" hidden="1" x14ac:dyDescent="0.2"/>
    <row r="4781" ht="12.75" hidden="1" x14ac:dyDescent="0.2"/>
    <row r="4782" ht="12.75" hidden="1" x14ac:dyDescent="0.2"/>
    <row r="4783" ht="12.75" hidden="1" x14ac:dyDescent="0.2"/>
    <row r="4784" ht="12.75" hidden="1" x14ac:dyDescent="0.2"/>
    <row r="4785" ht="12.75" hidden="1" x14ac:dyDescent="0.2"/>
    <row r="4786" ht="12.75" hidden="1" x14ac:dyDescent="0.2"/>
    <row r="4787" ht="12.75" hidden="1" x14ac:dyDescent="0.2"/>
    <row r="4788" ht="12.75" hidden="1" x14ac:dyDescent="0.2"/>
    <row r="4789" ht="12.75" hidden="1" x14ac:dyDescent="0.2"/>
    <row r="4790" ht="12.75" hidden="1" x14ac:dyDescent="0.2"/>
    <row r="4791" ht="12.75" hidden="1" x14ac:dyDescent="0.2"/>
    <row r="4792" ht="12.75" hidden="1" x14ac:dyDescent="0.2"/>
    <row r="4793" ht="12.75" hidden="1" x14ac:dyDescent="0.2"/>
    <row r="4794" ht="12.75" hidden="1" x14ac:dyDescent="0.2"/>
    <row r="4795" ht="12.75" hidden="1" x14ac:dyDescent="0.2"/>
    <row r="4796" ht="12.75" hidden="1" x14ac:dyDescent="0.2"/>
    <row r="4797" ht="12.75" hidden="1" x14ac:dyDescent="0.2"/>
    <row r="4798" ht="12.75" hidden="1" x14ac:dyDescent="0.2"/>
    <row r="4799" ht="12.75" hidden="1" x14ac:dyDescent="0.2"/>
    <row r="4800" ht="12.75" hidden="1" x14ac:dyDescent="0.2"/>
    <row r="4801" ht="12.75" hidden="1" x14ac:dyDescent="0.2"/>
    <row r="4802" ht="12.75" hidden="1" x14ac:dyDescent="0.2"/>
    <row r="4803" ht="12.75" hidden="1" x14ac:dyDescent="0.2"/>
    <row r="4804" ht="12.75" hidden="1" x14ac:dyDescent="0.2"/>
    <row r="4805" ht="12.75" hidden="1" x14ac:dyDescent="0.2"/>
    <row r="4806" ht="12.75" hidden="1" x14ac:dyDescent="0.2"/>
    <row r="4807" ht="12.75" hidden="1" x14ac:dyDescent="0.2"/>
    <row r="4808" ht="12.75" hidden="1" x14ac:dyDescent="0.2"/>
    <row r="4809" ht="12.75" hidden="1" x14ac:dyDescent="0.2"/>
    <row r="4810" ht="12.75" hidden="1" x14ac:dyDescent="0.2"/>
    <row r="4811" ht="12.75" hidden="1" x14ac:dyDescent="0.2"/>
    <row r="4812" ht="12.75" hidden="1" x14ac:dyDescent="0.2"/>
    <row r="4813" ht="12.75" hidden="1" x14ac:dyDescent="0.2"/>
    <row r="4814" ht="12.75" hidden="1" x14ac:dyDescent="0.2"/>
    <row r="4815" ht="12.75" hidden="1" x14ac:dyDescent="0.2"/>
    <row r="4816" ht="12.75" hidden="1" x14ac:dyDescent="0.2"/>
    <row r="4817" ht="12.75" hidden="1" x14ac:dyDescent="0.2"/>
    <row r="4818" ht="12.75" hidden="1" x14ac:dyDescent="0.2"/>
    <row r="4819" ht="12.75" hidden="1" x14ac:dyDescent="0.2"/>
    <row r="4820" ht="12.75" hidden="1" x14ac:dyDescent="0.2"/>
    <row r="4821" ht="12.75" hidden="1" x14ac:dyDescent="0.2"/>
    <row r="4822" ht="12.75" hidden="1" x14ac:dyDescent="0.2"/>
    <row r="4823" ht="12.75" hidden="1" x14ac:dyDescent="0.2"/>
    <row r="4824" ht="12.75" hidden="1" x14ac:dyDescent="0.2"/>
    <row r="4825" ht="12.75" hidden="1" x14ac:dyDescent="0.2"/>
    <row r="4826" ht="12.75" hidden="1" x14ac:dyDescent="0.2"/>
    <row r="4827" ht="12.75" hidden="1" x14ac:dyDescent="0.2"/>
    <row r="4828" ht="12.75" hidden="1" x14ac:dyDescent="0.2"/>
    <row r="4829" ht="12.75" hidden="1" x14ac:dyDescent="0.2"/>
    <row r="4830" ht="12.75" hidden="1" x14ac:dyDescent="0.2"/>
    <row r="4831" ht="12.75" hidden="1" x14ac:dyDescent="0.2"/>
    <row r="4832" ht="12.75" hidden="1" x14ac:dyDescent="0.2"/>
    <row r="4833" ht="12.75" hidden="1" x14ac:dyDescent="0.2"/>
    <row r="4834" ht="12.75" hidden="1" x14ac:dyDescent="0.2"/>
    <row r="4835" ht="12.75" hidden="1" x14ac:dyDescent="0.2"/>
    <row r="4836" ht="12.75" hidden="1" x14ac:dyDescent="0.2"/>
    <row r="4837" ht="12.75" hidden="1" x14ac:dyDescent="0.2"/>
    <row r="4838" ht="12.75" hidden="1" x14ac:dyDescent="0.2"/>
    <row r="4839" ht="12.75" hidden="1" x14ac:dyDescent="0.2"/>
    <row r="4840" ht="12.75" hidden="1" x14ac:dyDescent="0.2"/>
    <row r="4841" ht="12.75" hidden="1" x14ac:dyDescent="0.2"/>
    <row r="4842" ht="12.75" hidden="1" x14ac:dyDescent="0.2"/>
    <row r="4843" ht="12.75" hidden="1" x14ac:dyDescent="0.2"/>
    <row r="4844" ht="12.75" hidden="1" x14ac:dyDescent="0.2"/>
    <row r="4845" ht="12.75" hidden="1" x14ac:dyDescent="0.2"/>
    <row r="4846" ht="12.75" hidden="1" x14ac:dyDescent="0.2"/>
    <row r="4847" ht="12.75" hidden="1" x14ac:dyDescent="0.2"/>
    <row r="4848" ht="12.75" hidden="1" x14ac:dyDescent="0.2"/>
    <row r="4849" ht="12.75" hidden="1" x14ac:dyDescent="0.2"/>
    <row r="4850" ht="12.75" hidden="1" x14ac:dyDescent="0.2"/>
    <row r="4851" ht="12.75" hidden="1" x14ac:dyDescent="0.2"/>
    <row r="4852" ht="12.75" hidden="1" x14ac:dyDescent="0.2"/>
    <row r="4853" ht="12.75" hidden="1" x14ac:dyDescent="0.2"/>
    <row r="4854" ht="12.75" hidden="1" x14ac:dyDescent="0.2"/>
    <row r="4855" ht="12.75" hidden="1" x14ac:dyDescent="0.2"/>
    <row r="4856" ht="12.75" hidden="1" x14ac:dyDescent="0.2"/>
    <row r="4857" ht="12.75" hidden="1" x14ac:dyDescent="0.2"/>
    <row r="4858" ht="12.75" hidden="1" x14ac:dyDescent="0.2"/>
    <row r="4859" ht="12.75" hidden="1" x14ac:dyDescent="0.2"/>
    <row r="4860" ht="12.75" hidden="1" x14ac:dyDescent="0.2"/>
    <row r="4861" ht="12.75" hidden="1" x14ac:dyDescent="0.2"/>
    <row r="4862" ht="12.75" hidden="1" x14ac:dyDescent="0.2"/>
    <row r="4863" ht="12.75" hidden="1" x14ac:dyDescent="0.2"/>
    <row r="4864" ht="12.75" hidden="1" x14ac:dyDescent="0.2"/>
    <row r="4865" ht="12.75" hidden="1" x14ac:dyDescent="0.2"/>
    <row r="4866" ht="12.75" hidden="1" x14ac:dyDescent="0.2"/>
    <row r="4867" ht="12.75" hidden="1" x14ac:dyDescent="0.2"/>
    <row r="4868" ht="12.75" hidden="1" x14ac:dyDescent="0.2"/>
    <row r="4869" ht="12.75" hidden="1" x14ac:dyDescent="0.2"/>
    <row r="4870" ht="12.75" hidden="1" x14ac:dyDescent="0.2"/>
    <row r="4871" ht="12.75" hidden="1" x14ac:dyDescent="0.2"/>
    <row r="4872" ht="12.75" hidden="1" x14ac:dyDescent="0.2"/>
    <row r="4873" ht="12.75" hidden="1" x14ac:dyDescent="0.2"/>
    <row r="4874" ht="12.75" hidden="1" x14ac:dyDescent="0.2"/>
    <row r="4875" ht="12.75" hidden="1" x14ac:dyDescent="0.2"/>
    <row r="4876" ht="12.75" hidden="1" x14ac:dyDescent="0.2"/>
    <row r="4877" ht="12.75" hidden="1" x14ac:dyDescent="0.2"/>
    <row r="4878" ht="12.75" hidden="1" x14ac:dyDescent="0.2"/>
    <row r="4879" ht="12.75" hidden="1" x14ac:dyDescent="0.2"/>
    <row r="4880" ht="12.75" hidden="1" x14ac:dyDescent="0.2"/>
    <row r="4881" ht="12.75" hidden="1" x14ac:dyDescent="0.2"/>
    <row r="4882" ht="12.75" hidden="1" x14ac:dyDescent="0.2"/>
    <row r="4883" ht="12.75" hidden="1" x14ac:dyDescent="0.2"/>
    <row r="4884" ht="12.75" hidden="1" x14ac:dyDescent="0.2"/>
    <row r="4885" ht="12.75" hidden="1" x14ac:dyDescent="0.2"/>
    <row r="4886" ht="12.75" hidden="1" x14ac:dyDescent="0.2"/>
    <row r="4887" ht="12.75" hidden="1" x14ac:dyDescent="0.2"/>
    <row r="4888" ht="12.75" hidden="1" x14ac:dyDescent="0.2"/>
    <row r="4889" ht="12.75" hidden="1" x14ac:dyDescent="0.2"/>
    <row r="4890" ht="12.75" hidden="1" x14ac:dyDescent="0.2"/>
    <row r="4891" ht="12.75" hidden="1" x14ac:dyDescent="0.2"/>
    <row r="4892" ht="12.75" hidden="1" x14ac:dyDescent="0.2"/>
    <row r="4893" ht="12.75" hidden="1" x14ac:dyDescent="0.2"/>
    <row r="4894" ht="12.75" hidden="1" x14ac:dyDescent="0.2"/>
    <row r="4895" ht="12.75" hidden="1" x14ac:dyDescent="0.2"/>
    <row r="4896" ht="12.75" hidden="1" x14ac:dyDescent="0.2"/>
    <row r="4897" ht="12.75" hidden="1" x14ac:dyDescent="0.2"/>
    <row r="4898" ht="12.75" hidden="1" x14ac:dyDescent="0.2"/>
    <row r="4899" ht="12.75" hidden="1" x14ac:dyDescent="0.2"/>
    <row r="4900" ht="12.75" hidden="1" x14ac:dyDescent="0.2"/>
    <row r="4901" ht="12.75" hidden="1" x14ac:dyDescent="0.2"/>
    <row r="4902" ht="12.75" hidden="1" x14ac:dyDescent="0.2"/>
    <row r="4903" ht="12.75" hidden="1" x14ac:dyDescent="0.2"/>
    <row r="4904" ht="12.75" hidden="1" x14ac:dyDescent="0.2"/>
    <row r="4905" ht="12.75" hidden="1" x14ac:dyDescent="0.2"/>
    <row r="4906" ht="12.75" hidden="1" x14ac:dyDescent="0.2"/>
    <row r="4907" ht="12.75" hidden="1" x14ac:dyDescent="0.2"/>
    <row r="4908" ht="12.75" hidden="1" x14ac:dyDescent="0.2"/>
    <row r="4909" ht="12.75" hidden="1" x14ac:dyDescent="0.2"/>
    <row r="4910" ht="12.75" hidden="1" x14ac:dyDescent="0.2"/>
    <row r="4911" ht="12.75" hidden="1" x14ac:dyDescent="0.2"/>
    <row r="4912" ht="12.75" hidden="1" x14ac:dyDescent="0.2"/>
    <row r="4913" ht="12.75" hidden="1" x14ac:dyDescent="0.2"/>
    <row r="4914" ht="12.75" hidden="1" x14ac:dyDescent="0.2"/>
    <row r="4915" ht="12.75" hidden="1" x14ac:dyDescent="0.2"/>
    <row r="4916" ht="12.75" hidden="1" x14ac:dyDescent="0.2"/>
    <row r="4917" ht="12.75" hidden="1" x14ac:dyDescent="0.2"/>
    <row r="4918" ht="12.75" hidden="1" x14ac:dyDescent="0.2"/>
    <row r="4919" ht="12.75" hidden="1" x14ac:dyDescent="0.2"/>
    <row r="4920" ht="12.75" hidden="1" x14ac:dyDescent="0.2"/>
    <row r="4921" ht="12.75" hidden="1" x14ac:dyDescent="0.2"/>
    <row r="4922" ht="12.75" hidden="1" x14ac:dyDescent="0.2"/>
    <row r="4923" ht="12.75" hidden="1" x14ac:dyDescent="0.2"/>
    <row r="4924" ht="12.75" hidden="1" x14ac:dyDescent="0.2"/>
    <row r="4925" ht="12.75" hidden="1" x14ac:dyDescent="0.2"/>
    <row r="4926" ht="12.75" hidden="1" x14ac:dyDescent="0.2"/>
    <row r="4927" ht="12.75" hidden="1" x14ac:dyDescent="0.2"/>
    <row r="4928" ht="12.75" hidden="1" x14ac:dyDescent="0.2"/>
    <row r="4929" ht="12.75" hidden="1" x14ac:dyDescent="0.2"/>
    <row r="4930" ht="12.75" hidden="1" x14ac:dyDescent="0.2"/>
    <row r="4931" ht="12.75" hidden="1" x14ac:dyDescent="0.2"/>
    <row r="4932" ht="12.75" hidden="1" x14ac:dyDescent="0.2"/>
    <row r="4933" ht="12.75" hidden="1" x14ac:dyDescent="0.2"/>
    <row r="4934" ht="12.75" hidden="1" x14ac:dyDescent="0.2"/>
    <row r="4935" ht="12.75" hidden="1" x14ac:dyDescent="0.2"/>
    <row r="4936" ht="12.75" hidden="1" x14ac:dyDescent="0.2"/>
    <row r="4937" ht="12.75" hidden="1" x14ac:dyDescent="0.2"/>
    <row r="4938" ht="12.75" hidden="1" x14ac:dyDescent="0.2"/>
    <row r="4939" ht="12.75" hidden="1" x14ac:dyDescent="0.2"/>
    <row r="4940" ht="12.75" hidden="1" x14ac:dyDescent="0.2"/>
    <row r="4941" ht="12.75" hidden="1" x14ac:dyDescent="0.2"/>
    <row r="4942" ht="12.75" hidden="1" x14ac:dyDescent="0.2"/>
    <row r="4943" ht="12.75" hidden="1" x14ac:dyDescent="0.2"/>
    <row r="4944" ht="12.75" hidden="1" x14ac:dyDescent="0.2"/>
    <row r="4945" ht="12.75" hidden="1" x14ac:dyDescent="0.2"/>
    <row r="4946" ht="12.75" hidden="1" x14ac:dyDescent="0.2"/>
    <row r="4947" ht="12.75" hidden="1" x14ac:dyDescent="0.2"/>
    <row r="4948" ht="12.75" hidden="1" x14ac:dyDescent="0.2"/>
    <row r="4949" ht="12.75" hidden="1" x14ac:dyDescent="0.2"/>
    <row r="4950" ht="12.75" hidden="1" x14ac:dyDescent="0.2"/>
    <row r="4951" ht="12.75" hidden="1" x14ac:dyDescent="0.2"/>
    <row r="4952" ht="12.75" hidden="1" x14ac:dyDescent="0.2"/>
    <row r="4953" ht="12.75" hidden="1" x14ac:dyDescent="0.2"/>
    <row r="4954" ht="12.75" hidden="1" x14ac:dyDescent="0.2"/>
    <row r="4955" ht="12.75" hidden="1" x14ac:dyDescent="0.2"/>
    <row r="4956" ht="12.75" hidden="1" x14ac:dyDescent="0.2"/>
    <row r="4957" ht="12.75" hidden="1" x14ac:dyDescent="0.2"/>
    <row r="4958" ht="12.75" hidden="1" x14ac:dyDescent="0.2"/>
    <row r="4959" ht="12.75" hidden="1" x14ac:dyDescent="0.2"/>
    <row r="4960" ht="12.75" hidden="1" x14ac:dyDescent="0.2"/>
    <row r="4961" ht="12.75" hidden="1" x14ac:dyDescent="0.2"/>
    <row r="4962" ht="12.75" hidden="1" x14ac:dyDescent="0.2"/>
    <row r="4963" ht="12.75" hidden="1" x14ac:dyDescent="0.2"/>
    <row r="4964" ht="12.75" hidden="1" x14ac:dyDescent="0.2"/>
    <row r="4965" ht="12.75" hidden="1" x14ac:dyDescent="0.2"/>
    <row r="4966" ht="12.75" hidden="1" x14ac:dyDescent="0.2"/>
    <row r="4967" ht="12.75" hidden="1" x14ac:dyDescent="0.2"/>
    <row r="4968" ht="12.75" hidden="1" x14ac:dyDescent="0.2"/>
    <row r="4969" ht="12.75" hidden="1" x14ac:dyDescent="0.2"/>
    <row r="4970" ht="12.75" hidden="1" x14ac:dyDescent="0.2"/>
    <row r="4971" ht="12.75" hidden="1" x14ac:dyDescent="0.2"/>
    <row r="4972" ht="12.75" hidden="1" x14ac:dyDescent="0.2"/>
    <row r="4973" ht="12.75" hidden="1" x14ac:dyDescent="0.2"/>
    <row r="4974" ht="12.75" hidden="1" x14ac:dyDescent="0.2"/>
    <row r="4975" ht="12.75" hidden="1" x14ac:dyDescent="0.2"/>
    <row r="4976" ht="12.75" hidden="1" x14ac:dyDescent="0.2"/>
    <row r="4977" ht="12.75" hidden="1" x14ac:dyDescent="0.2"/>
    <row r="4978" ht="12.75" hidden="1" x14ac:dyDescent="0.2"/>
    <row r="4979" ht="12.75" hidden="1" x14ac:dyDescent="0.2"/>
    <row r="4980" ht="12.75" hidden="1" x14ac:dyDescent="0.2"/>
    <row r="4981" ht="12.75" hidden="1" x14ac:dyDescent="0.2"/>
    <row r="4982" ht="12.75" hidden="1" x14ac:dyDescent="0.2"/>
    <row r="4983" ht="12.75" hidden="1" x14ac:dyDescent="0.2"/>
    <row r="4984" ht="12.75" hidden="1" x14ac:dyDescent="0.2"/>
    <row r="4985" ht="12.75" hidden="1" x14ac:dyDescent="0.2"/>
    <row r="4986" ht="12.75" hidden="1" x14ac:dyDescent="0.2"/>
    <row r="4987" ht="12.75" hidden="1" x14ac:dyDescent="0.2"/>
    <row r="4988" ht="12.75" hidden="1" x14ac:dyDescent="0.2"/>
    <row r="4989" ht="12.75" hidden="1" x14ac:dyDescent="0.2"/>
    <row r="4990" ht="12.75" hidden="1" x14ac:dyDescent="0.2"/>
    <row r="4991" ht="12.75" hidden="1" x14ac:dyDescent="0.2"/>
    <row r="4992" ht="12.75" hidden="1" x14ac:dyDescent="0.2"/>
    <row r="4993" ht="12.75" hidden="1" x14ac:dyDescent="0.2"/>
    <row r="4994" ht="12.75" hidden="1" x14ac:dyDescent="0.2"/>
    <row r="4995" ht="12.75" hidden="1" x14ac:dyDescent="0.2"/>
    <row r="4996" ht="12.75" hidden="1" x14ac:dyDescent="0.2"/>
    <row r="4997" ht="12.75" hidden="1" x14ac:dyDescent="0.2"/>
    <row r="4998" ht="12.75" hidden="1" x14ac:dyDescent="0.2"/>
    <row r="4999" ht="12.75" hidden="1" x14ac:dyDescent="0.2"/>
    <row r="5000" ht="12.75" hidden="1" x14ac:dyDescent="0.2"/>
    <row r="5001" ht="12.75" hidden="1" x14ac:dyDescent="0.2"/>
    <row r="5002" ht="12.75" hidden="1" x14ac:dyDescent="0.2"/>
    <row r="5003" ht="12.75" hidden="1" x14ac:dyDescent="0.2"/>
    <row r="5004" ht="12.75" hidden="1" x14ac:dyDescent="0.2"/>
    <row r="5005" ht="12.75" hidden="1" x14ac:dyDescent="0.2"/>
    <row r="5006" ht="12.75" hidden="1" x14ac:dyDescent="0.2"/>
    <row r="5007" ht="12.75" hidden="1" x14ac:dyDescent="0.2"/>
    <row r="5008" ht="12.75" hidden="1" x14ac:dyDescent="0.2"/>
    <row r="5009" ht="12.75" hidden="1" x14ac:dyDescent="0.2"/>
    <row r="5010" ht="12.75" hidden="1" x14ac:dyDescent="0.2"/>
    <row r="5011" ht="12.75" hidden="1" x14ac:dyDescent="0.2"/>
    <row r="5012" ht="12.75" hidden="1" x14ac:dyDescent="0.2"/>
    <row r="5013" ht="12.75" hidden="1" x14ac:dyDescent="0.2"/>
    <row r="5014" ht="12.75" hidden="1" x14ac:dyDescent="0.2"/>
    <row r="5015" ht="12.75" hidden="1" x14ac:dyDescent="0.2"/>
    <row r="5016" ht="12.75" hidden="1" x14ac:dyDescent="0.2"/>
    <row r="5017" ht="12.75" hidden="1" x14ac:dyDescent="0.2"/>
    <row r="5018" ht="12.75" hidden="1" x14ac:dyDescent="0.2"/>
    <row r="5019" ht="12.75" hidden="1" x14ac:dyDescent="0.2"/>
    <row r="5020" ht="12.75" hidden="1" x14ac:dyDescent="0.2"/>
    <row r="5021" ht="12.75" hidden="1" x14ac:dyDescent="0.2"/>
    <row r="5022" ht="12.75" hidden="1" x14ac:dyDescent="0.2"/>
    <row r="5023" ht="12.75" hidden="1" x14ac:dyDescent="0.2"/>
    <row r="5024" ht="12.75" hidden="1" x14ac:dyDescent="0.2"/>
    <row r="5025" ht="12.75" hidden="1" x14ac:dyDescent="0.2"/>
    <row r="5026" ht="12.75" hidden="1" x14ac:dyDescent="0.2"/>
    <row r="5027" ht="12.75" hidden="1" x14ac:dyDescent="0.2"/>
    <row r="5028" ht="12.75" hidden="1" x14ac:dyDescent="0.2"/>
    <row r="5029" ht="12.75" hidden="1" x14ac:dyDescent="0.2"/>
    <row r="5030" ht="12.75" hidden="1" x14ac:dyDescent="0.2"/>
    <row r="5031" ht="12.75" hidden="1" x14ac:dyDescent="0.2"/>
    <row r="5032" ht="12.75" hidden="1" x14ac:dyDescent="0.2"/>
    <row r="5033" ht="12.75" hidden="1" x14ac:dyDescent="0.2"/>
    <row r="5034" ht="12.75" hidden="1" x14ac:dyDescent="0.2"/>
    <row r="5035" ht="12.75" hidden="1" x14ac:dyDescent="0.2"/>
    <row r="5036" ht="12.75" hidden="1" x14ac:dyDescent="0.2"/>
    <row r="5037" ht="12.75" hidden="1" x14ac:dyDescent="0.2"/>
    <row r="5038" ht="12.75" hidden="1" x14ac:dyDescent="0.2"/>
    <row r="5039" ht="12.75" hidden="1" x14ac:dyDescent="0.2"/>
    <row r="5040" ht="12.75" hidden="1" x14ac:dyDescent="0.2"/>
    <row r="5041" ht="12.75" hidden="1" x14ac:dyDescent="0.2"/>
    <row r="5042" ht="12.75" hidden="1" x14ac:dyDescent="0.2"/>
    <row r="5043" ht="12.75" hidden="1" x14ac:dyDescent="0.2"/>
    <row r="5044" ht="12.75" hidden="1" x14ac:dyDescent="0.2"/>
    <row r="5045" ht="12.75" hidden="1" x14ac:dyDescent="0.2"/>
    <row r="5046" ht="12.75" hidden="1" x14ac:dyDescent="0.2"/>
    <row r="5047" ht="12.75" hidden="1" x14ac:dyDescent="0.2"/>
    <row r="5048" ht="12.75" hidden="1" x14ac:dyDescent="0.2"/>
    <row r="5049" ht="12.75" hidden="1" x14ac:dyDescent="0.2"/>
    <row r="5050" ht="12.75" hidden="1" x14ac:dyDescent="0.2"/>
    <row r="5051" ht="12.75" hidden="1" x14ac:dyDescent="0.2"/>
    <row r="5052" ht="12.75" hidden="1" x14ac:dyDescent="0.2"/>
    <row r="5053" ht="12.75" hidden="1" x14ac:dyDescent="0.2"/>
    <row r="5054" ht="12.75" hidden="1" x14ac:dyDescent="0.2"/>
    <row r="5055" ht="12.75" hidden="1" x14ac:dyDescent="0.2"/>
    <row r="5056" ht="12.75" hidden="1" x14ac:dyDescent="0.2"/>
    <row r="5057" ht="12.75" hidden="1" x14ac:dyDescent="0.2"/>
    <row r="5058" ht="12.75" hidden="1" x14ac:dyDescent="0.2"/>
    <row r="5059" ht="12.75" hidden="1" x14ac:dyDescent="0.2"/>
    <row r="5060" ht="12.75" hidden="1" x14ac:dyDescent="0.2"/>
    <row r="5061" ht="12.75" hidden="1" x14ac:dyDescent="0.2"/>
    <row r="5062" ht="12.75" hidden="1" x14ac:dyDescent="0.2"/>
    <row r="5063" ht="12.75" hidden="1" x14ac:dyDescent="0.2"/>
    <row r="5064" ht="12.75" hidden="1" x14ac:dyDescent="0.2"/>
    <row r="5065" ht="12.75" hidden="1" x14ac:dyDescent="0.2"/>
    <row r="5066" ht="12.75" hidden="1" x14ac:dyDescent="0.2"/>
    <row r="5067" ht="12.75" hidden="1" x14ac:dyDescent="0.2"/>
    <row r="5068" ht="12.75" hidden="1" x14ac:dyDescent="0.2"/>
    <row r="5069" ht="12.75" hidden="1" x14ac:dyDescent="0.2"/>
    <row r="5070" ht="12.75" hidden="1" x14ac:dyDescent="0.2"/>
    <row r="5071" ht="12.75" hidden="1" x14ac:dyDescent="0.2"/>
    <row r="5072" ht="12.75" hidden="1" x14ac:dyDescent="0.2"/>
    <row r="5073" ht="12.75" hidden="1" x14ac:dyDescent="0.2"/>
    <row r="5074" ht="12.75" hidden="1" x14ac:dyDescent="0.2"/>
    <row r="5075" ht="12.75" hidden="1" x14ac:dyDescent="0.2"/>
    <row r="5076" ht="12.75" hidden="1" x14ac:dyDescent="0.2"/>
    <row r="5077" ht="12.75" hidden="1" x14ac:dyDescent="0.2"/>
    <row r="5078" ht="12.75" hidden="1" x14ac:dyDescent="0.2"/>
    <row r="5079" ht="12.75" hidden="1" x14ac:dyDescent="0.2"/>
    <row r="5080" ht="12.75" hidden="1" x14ac:dyDescent="0.2"/>
    <row r="5081" ht="12.75" hidden="1" x14ac:dyDescent="0.2"/>
    <row r="5082" ht="12.75" hidden="1" x14ac:dyDescent="0.2"/>
    <row r="5083" ht="12.75" hidden="1" x14ac:dyDescent="0.2"/>
    <row r="5084" ht="12.75" hidden="1" x14ac:dyDescent="0.2"/>
    <row r="5085" ht="12.75" hidden="1" x14ac:dyDescent="0.2"/>
    <row r="5086" ht="12.75" hidden="1" x14ac:dyDescent="0.2"/>
    <row r="5087" ht="12.75" hidden="1" x14ac:dyDescent="0.2"/>
    <row r="5088" ht="12.75" hidden="1" x14ac:dyDescent="0.2"/>
    <row r="5089" ht="12.75" hidden="1" x14ac:dyDescent="0.2"/>
    <row r="5090" ht="12.75" hidden="1" x14ac:dyDescent="0.2"/>
    <row r="5091" ht="12.75" hidden="1" x14ac:dyDescent="0.2"/>
    <row r="5092" ht="12.75" hidden="1" x14ac:dyDescent="0.2"/>
    <row r="5093" ht="12.75" hidden="1" x14ac:dyDescent="0.2"/>
    <row r="5094" ht="12.75" hidden="1" x14ac:dyDescent="0.2"/>
    <row r="5095" ht="12.75" hidden="1" x14ac:dyDescent="0.2"/>
    <row r="5096" ht="12.75" hidden="1" x14ac:dyDescent="0.2"/>
    <row r="5097" ht="12.75" hidden="1" x14ac:dyDescent="0.2"/>
    <row r="5098" ht="12.75" hidden="1" x14ac:dyDescent="0.2"/>
    <row r="5099" ht="12.75" hidden="1" x14ac:dyDescent="0.2"/>
    <row r="5100" ht="12.75" hidden="1" x14ac:dyDescent="0.2"/>
    <row r="5101" ht="12.75" hidden="1" x14ac:dyDescent="0.2"/>
    <row r="5102" ht="12.75" hidden="1" x14ac:dyDescent="0.2"/>
    <row r="5103" ht="12.75" hidden="1" x14ac:dyDescent="0.2"/>
    <row r="5104" ht="12.75" hidden="1" x14ac:dyDescent="0.2"/>
    <row r="5105" ht="12.75" hidden="1" x14ac:dyDescent="0.2"/>
    <row r="5106" ht="12.75" hidden="1" x14ac:dyDescent="0.2"/>
    <row r="5107" ht="12.75" hidden="1" x14ac:dyDescent="0.2"/>
    <row r="5108" ht="12.75" hidden="1" x14ac:dyDescent="0.2"/>
    <row r="5109" ht="12.75" hidden="1" x14ac:dyDescent="0.2"/>
    <row r="5110" ht="12.75" hidden="1" x14ac:dyDescent="0.2"/>
    <row r="5111" ht="12.75" hidden="1" x14ac:dyDescent="0.2"/>
    <row r="5112" ht="12.75" hidden="1" x14ac:dyDescent="0.2"/>
    <row r="5113" ht="12.75" hidden="1" x14ac:dyDescent="0.2"/>
    <row r="5114" ht="12.75" hidden="1" x14ac:dyDescent="0.2"/>
    <row r="5115" ht="12.75" hidden="1" x14ac:dyDescent="0.2"/>
    <row r="5116" ht="12.75" hidden="1" x14ac:dyDescent="0.2"/>
    <row r="5117" ht="12.75" hidden="1" x14ac:dyDescent="0.2"/>
    <row r="5118" ht="12.75" hidden="1" x14ac:dyDescent="0.2"/>
    <row r="5119" ht="12.75" hidden="1" x14ac:dyDescent="0.2"/>
    <row r="5120" ht="12.75" hidden="1" x14ac:dyDescent="0.2"/>
    <row r="5121" ht="12.75" hidden="1" x14ac:dyDescent="0.2"/>
    <row r="5122" ht="12.75" hidden="1" x14ac:dyDescent="0.2"/>
    <row r="5123" ht="12.75" hidden="1" x14ac:dyDescent="0.2"/>
    <row r="5124" ht="12.75" hidden="1" x14ac:dyDescent="0.2"/>
    <row r="5125" ht="12.75" hidden="1" x14ac:dyDescent="0.2"/>
    <row r="5126" ht="12.75" hidden="1" x14ac:dyDescent="0.2"/>
    <row r="5127" ht="12.75" hidden="1" x14ac:dyDescent="0.2"/>
    <row r="5128" ht="12.75" hidden="1" x14ac:dyDescent="0.2"/>
    <row r="5129" ht="12.75" hidden="1" x14ac:dyDescent="0.2"/>
    <row r="5130" ht="12.75" hidden="1" x14ac:dyDescent="0.2"/>
    <row r="5131" ht="12.75" hidden="1" x14ac:dyDescent="0.2"/>
    <row r="5132" ht="12.75" hidden="1" x14ac:dyDescent="0.2"/>
    <row r="5133" ht="12.75" hidden="1" x14ac:dyDescent="0.2"/>
    <row r="5134" ht="12.75" hidden="1" x14ac:dyDescent="0.2"/>
    <row r="5135" ht="12.75" hidden="1" x14ac:dyDescent="0.2"/>
    <row r="5136" ht="12.75" hidden="1" x14ac:dyDescent="0.2"/>
    <row r="5137" ht="12.75" hidden="1" x14ac:dyDescent="0.2"/>
    <row r="5138" ht="12.75" hidden="1" x14ac:dyDescent="0.2"/>
    <row r="5139" ht="12.75" hidden="1" x14ac:dyDescent="0.2"/>
    <row r="5140" ht="12.75" hidden="1" x14ac:dyDescent="0.2"/>
    <row r="5141" ht="12.75" hidden="1" x14ac:dyDescent="0.2"/>
    <row r="5142" ht="12.75" hidden="1" x14ac:dyDescent="0.2"/>
    <row r="5143" ht="12.75" hidden="1" x14ac:dyDescent="0.2"/>
    <row r="5144" ht="12.75" hidden="1" x14ac:dyDescent="0.2"/>
    <row r="5145" ht="12.75" hidden="1" x14ac:dyDescent="0.2"/>
    <row r="5146" ht="12.75" hidden="1" x14ac:dyDescent="0.2"/>
    <row r="5147" ht="12.75" hidden="1" x14ac:dyDescent="0.2"/>
    <row r="5148" ht="12.75" hidden="1" x14ac:dyDescent="0.2"/>
    <row r="5149" ht="12.75" hidden="1" x14ac:dyDescent="0.2"/>
    <row r="5150" ht="12.75" hidden="1" x14ac:dyDescent="0.2"/>
    <row r="5151" ht="12.75" hidden="1" x14ac:dyDescent="0.2"/>
    <row r="5152" ht="12.75" hidden="1" x14ac:dyDescent="0.2"/>
    <row r="5153" ht="12.75" hidden="1" x14ac:dyDescent="0.2"/>
    <row r="5154" ht="12.75" hidden="1" x14ac:dyDescent="0.2"/>
    <row r="5155" ht="12.75" hidden="1" x14ac:dyDescent="0.2"/>
    <row r="5156" ht="12.75" hidden="1" x14ac:dyDescent="0.2"/>
    <row r="5157" ht="12.75" hidden="1" x14ac:dyDescent="0.2"/>
    <row r="5158" ht="12.75" hidden="1" x14ac:dyDescent="0.2"/>
    <row r="5159" ht="12.75" hidden="1" x14ac:dyDescent="0.2"/>
    <row r="5160" ht="12.75" hidden="1" x14ac:dyDescent="0.2"/>
    <row r="5161" ht="12.75" hidden="1" x14ac:dyDescent="0.2"/>
    <row r="5162" ht="12.75" hidden="1" x14ac:dyDescent="0.2"/>
    <row r="5163" ht="12.75" hidden="1" x14ac:dyDescent="0.2"/>
    <row r="5164" ht="12.75" hidden="1" x14ac:dyDescent="0.2"/>
    <row r="5165" ht="12.75" hidden="1" x14ac:dyDescent="0.2"/>
    <row r="5166" ht="12.75" hidden="1" x14ac:dyDescent="0.2"/>
    <row r="5167" ht="12.75" hidden="1" x14ac:dyDescent="0.2"/>
    <row r="5168" ht="12.75" hidden="1" x14ac:dyDescent="0.2"/>
    <row r="5169" ht="12.75" hidden="1" x14ac:dyDescent="0.2"/>
    <row r="5170" ht="12.75" hidden="1" x14ac:dyDescent="0.2"/>
    <row r="5171" ht="12.75" hidden="1" x14ac:dyDescent="0.2"/>
    <row r="5172" ht="12.75" hidden="1" x14ac:dyDescent="0.2"/>
    <row r="5173" ht="12.75" hidden="1" x14ac:dyDescent="0.2"/>
    <row r="5174" ht="12.75" hidden="1" x14ac:dyDescent="0.2"/>
    <row r="5175" ht="12.75" hidden="1" x14ac:dyDescent="0.2"/>
    <row r="5176" ht="12.75" hidden="1" x14ac:dyDescent="0.2"/>
    <row r="5177" ht="12.75" hidden="1" x14ac:dyDescent="0.2"/>
    <row r="5178" ht="12.75" hidden="1" x14ac:dyDescent="0.2"/>
    <row r="5179" ht="12.75" hidden="1" x14ac:dyDescent="0.2"/>
    <row r="5180" ht="12.75" hidden="1" x14ac:dyDescent="0.2"/>
    <row r="5181" ht="12.75" hidden="1" x14ac:dyDescent="0.2"/>
    <row r="5182" ht="12.75" hidden="1" x14ac:dyDescent="0.2"/>
    <row r="5183" ht="12.75" hidden="1" x14ac:dyDescent="0.2"/>
    <row r="5184" ht="12.75" hidden="1" x14ac:dyDescent="0.2"/>
    <row r="5185" ht="12.75" hidden="1" x14ac:dyDescent="0.2"/>
    <row r="5186" ht="12.75" hidden="1" x14ac:dyDescent="0.2"/>
    <row r="5187" ht="12.75" hidden="1" x14ac:dyDescent="0.2"/>
    <row r="5188" ht="12.75" hidden="1" x14ac:dyDescent="0.2"/>
    <row r="5189" ht="12.75" hidden="1" x14ac:dyDescent="0.2"/>
    <row r="5190" ht="12.75" hidden="1" x14ac:dyDescent="0.2"/>
    <row r="5191" ht="12.75" hidden="1" x14ac:dyDescent="0.2"/>
    <row r="5192" ht="12.75" hidden="1" x14ac:dyDescent="0.2"/>
    <row r="5193" ht="12.75" hidden="1" x14ac:dyDescent="0.2"/>
    <row r="5194" ht="12.75" hidden="1" x14ac:dyDescent="0.2"/>
    <row r="5195" ht="12.75" hidden="1" x14ac:dyDescent="0.2"/>
    <row r="5196" ht="12.75" hidden="1" x14ac:dyDescent="0.2"/>
    <row r="5197" ht="12.75" hidden="1" x14ac:dyDescent="0.2"/>
    <row r="5198" ht="12.75" hidden="1" x14ac:dyDescent="0.2"/>
    <row r="5199" ht="12.75" hidden="1" x14ac:dyDescent="0.2"/>
    <row r="5200" ht="12.75" hidden="1" x14ac:dyDescent="0.2"/>
    <row r="5201" ht="12.75" hidden="1" x14ac:dyDescent="0.2"/>
    <row r="5202" ht="12.75" hidden="1" x14ac:dyDescent="0.2"/>
    <row r="5203" ht="12.75" hidden="1" x14ac:dyDescent="0.2"/>
    <row r="5204" ht="12.75" hidden="1" x14ac:dyDescent="0.2"/>
    <row r="5205" ht="12.75" hidden="1" x14ac:dyDescent="0.2"/>
    <row r="5206" ht="12.75" hidden="1" x14ac:dyDescent="0.2"/>
    <row r="5207" ht="12.75" hidden="1" x14ac:dyDescent="0.2"/>
    <row r="5208" ht="12.75" hidden="1" x14ac:dyDescent="0.2"/>
    <row r="5209" ht="12.75" hidden="1" x14ac:dyDescent="0.2"/>
    <row r="5210" ht="12.75" hidden="1" x14ac:dyDescent="0.2"/>
    <row r="5211" ht="12.75" hidden="1" x14ac:dyDescent="0.2"/>
    <row r="5212" ht="12.75" hidden="1" x14ac:dyDescent="0.2"/>
    <row r="5213" ht="12.75" hidden="1" x14ac:dyDescent="0.2"/>
    <row r="5214" ht="12.75" hidden="1" x14ac:dyDescent="0.2"/>
    <row r="5215" ht="12.75" hidden="1" x14ac:dyDescent="0.2"/>
    <row r="5216" ht="12.75" hidden="1" x14ac:dyDescent="0.2"/>
    <row r="5217" ht="12.75" hidden="1" x14ac:dyDescent="0.2"/>
    <row r="5218" ht="12.75" hidden="1" x14ac:dyDescent="0.2"/>
    <row r="5219" ht="12.75" hidden="1" x14ac:dyDescent="0.2"/>
    <row r="5220" ht="12.75" hidden="1" x14ac:dyDescent="0.2"/>
    <row r="5221" ht="12.75" hidden="1" x14ac:dyDescent="0.2"/>
    <row r="5222" ht="12.75" hidden="1" x14ac:dyDescent="0.2"/>
    <row r="5223" ht="12.75" hidden="1" x14ac:dyDescent="0.2"/>
    <row r="5224" ht="12.75" hidden="1" x14ac:dyDescent="0.2"/>
    <row r="5225" ht="12.75" hidden="1" x14ac:dyDescent="0.2"/>
    <row r="5226" ht="12.75" hidden="1" x14ac:dyDescent="0.2"/>
    <row r="5227" ht="12.75" hidden="1" x14ac:dyDescent="0.2"/>
    <row r="5228" ht="12.75" hidden="1" x14ac:dyDescent="0.2"/>
    <row r="5229" ht="12.75" hidden="1" x14ac:dyDescent="0.2"/>
    <row r="5230" ht="12.75" hidden="1" x14ac:dyDescent="0.2"/>
    <row r="5231" ht="12.75" hidden="1" x14ac:dyDescent="0.2"/>
    <row r="5232" ht="12.75" hidden="1" x14ac:dyDescent="0.2"/>
    <row r="5233" ht="12.75" hidden="1" x14ac:dyDescent="0.2"/>
    <row r="5234" ht="12.75" hidden="1" x14ac:dyDescent="0.2"/>
    <row r="5235" ht="12.75" hidden="1" x14ac:dyDescent="0.2"/>
    <row r="5236" ht="12.75" hidden="1" x14ac:dyDescent="0.2"/>
    <row r="5237" ht="12.75" hidden="1" x14ac:dyDescent="0.2"/>
    <row r="5238" ht="12.75" hidden="1" x14ac:dyDescent="0.2"/>
    <row r="5239" ht="12.75" hidden="1" x14ac:dyDescent="0.2"/>
    <row r="5240" ht="12.75" hidden="1" x14ac:dyDescent="0.2"/>
    <row r="5241" ht="12.75" hidden="1" x14ac:dyDescent="0.2"/>
    <row r="5242" ht="12.75" hidden="1" x14ac:dyDescent="0.2"/>
    <row r="5243" ht="12.75" hidden="1" x14ac:dyDescent="0.2"/>
    <row r="5244" ht="12.75" hidden="1" x14ac:dyDescent="0.2"/>
    <row r="5245" ht="12.75" hidden="1" x14ac:dyDescent="0.2"/>
    <row r="5246" ht="12.75" hidden="1" x14ac:dyDescent="0.2"/>
    <row r="5247" ht="12.75" hidden="1" x14ac:dyDescent="0.2"/>
    <row r="5248" ht="12.75" hidden="1" x14ac:dyDescent="0.2"/>
    <row r="5249" ht="12.75" hidden="1" x14ac:dyDescent="0.2"/>
    <row r="5250" ht="12.75" hidden="1" x14ac:dyDescent="0.2"/>
    <row r="5251" ht="12.75" hidden="1" x14ac:dyDescent="0.2"/>
    <row r="5252" ht="12.75" hidden="1" x14ac:dyDescent="0.2"/>
    <row r="5253" ht="12.75" hidden="1" x14ac:dyDescent="0.2"/>
    <row r="5254" ht="12.75" hidden="1" x14ac:dyDescent="0.2"/>
    <row r="5255" ht="12.75" hidden="1" x14ac:dyDescent="0.2"/>
    <row r="5256" ht="12.75" hidden="1" x14ac:dyDescent="0.2"/>
    <row r="5257" ht="12.75" hidden="1" x14ac:dyDescent="0.2"/>
    <row r="5258" ht="12.75" hidden="1" x14ac:dyDescent="0.2"/>
    <row r="5259" ht="12.75" hidden="1" x14ac:dyDescent="0.2"/>
    <row r="5260" ht="12.75" hidden="1" x14ac:dyDescent="0.2"/>
    <row r="5261" ht="12.75" hidden="1" x14ac:dyDescent="0.2"/>
    <row r="5262" ht="12.75" hidden="1" x14ac:dyDescent="0.2"/>
    <row r="5263" ht="12.75" hidden="1" x14ac:dyDescent="0.2"/>
    <row r="5264" ht="12.75" hidden="1" x14ac:dyDescent="0.2"/>
    <row r="5265" ht="12.75" hidden="1" x14ac:dyDescent="0.2"/>
    <row r="5266" ht="12.75" hidden="1" x14ac:dyDescent="0.2"/>
    <row r="5267" ht="12.75" hidden="1" x14ac:dyDescent="0.2"/>
    <row r="5268" ht="12.75" hidden="1" x14ac:dyDescent="0.2"/>
    <row r="5269" ht="12.75" hidden="1" x14ac:dyDescent="0.2"/>
    <row r="5270" ht="12.75" hidden="1" x14ac:dyDescent="0.2"/>
    <row r="5271" ht="12.75" hidden="1" x14ac:dyDescent="0.2"/>
    <row r="5272" ht="12.75" hidden="1" x14ac:dyDescent="0.2"/>
    <row r="5273" ht="12.75" hidden="1" x14ac:dyDescent="0.2"/>
    <row r="5274" ht="12.75" hidden="1" x14ac:dyDescent="0.2"/>
    <row r="5275" ht="12.75" hidden="1" x14ac:dyDescent="0.2"/>
    <row r="5276" ht="12.75" hidden="1" x14ac:dyDescent="0.2"/>
    <row r="5277" ht="12.75" hidden="1" x14ac:dyDescent="0.2"/>
    <row r="5278" ht="12.75" hidden="1" x14ac:dyDescent="0.2"/>
    <row r="5279" ht="12.75" hidden="1" x14ac:dyDescent="0.2"/>
    <row r="5280" ht="12.75" hidden="1" x14ac:dyDescent="0.2"/>
    <row r="5281" ht="12.75" hidden="1" x14ac:dyDescent="0.2"/>
    <row r="5282" ht="12.75" hidden="1" x14ac:dyDescent="0.2"/>
    <row r="5283" ht="12.75" hidden="1" x14ac:dyDescent="0.2"/>
    <row r="5284" ht="12.75" hidden="1" x14ac:dyDescent="0.2"/>
    <row r="5285" ht="12.75" hidden="1" x14ac:dyDescent="0.2"/>
    <row r="5286" ht="12.75" hidden="1" x14ac:dyDescent="0.2"/>
    <row r="5287" ht="12.75" hidden="1" x14ac:dyDescent="0.2"/>
    <row r="5288" ht="12.75" hidden="1" x14ac:dyDescent="0.2"/>
    <row r="5289" ht="12.75" hidden="1" x14ac:dyDescent="0.2"/>
    <row r="5290" ht="12.75" hidden="1" x14ac:dyDescent="0.2"/>
    <row r="5291" ht="12.75" hidden="1" x14ac:dyDescent="0.2"/>
    <row r="5292" ht="12.75" hidden="1" x14ac:dyDescent="0.2"/>
    <row r="5293" ht="12.75" hidden="1" x14ac:dyDescent="0.2"/>
    <row r="5294" ht="12.75" hidden="1" x14ac:dyDescent="0.2"/>
    <row r="5295" ht="12.75" hidden="1" x14ac:dyDescent="0.2"/>
    <row r="5296" ht="12.75" hidden="1" x14ac:dyDescent="0.2"/>
    <row r="5297" ht="12.75" hidden="1" x14ac:dyDescent="0.2"/>
    <row r="5298" ht="12.75" hidden="1" x14ac:dyDescent="0.2"/>
    <row r="5299" ht="12.75" hidden="1" x14ac:dyDescent="0.2"/>
    <row r="5300" ht="12.75" hidden="1" x14ac:dyDescent="0.2"/>
    <row r="5301" ht="12.75" hidden="1" x14ac:dyDescent="0.2"/>
    <row r="5302" ht="12.75" hidden="1" x14ac:dyDescent="0.2"/>
    <row r="5303" ht="12.75" hidden="1" x14ac:dyDescent="0.2"/>
    <row r="5304" ht="12.75" hidden="1" x14ac:dyDescent="0.2"/>
    <row r="5305" ht="12.75" hidden="1" x14ac:dyDescent="0.2"/>
    <row r="5306" ht="12.75" hidden="1" x14ac:dyDescent="0.2"/>
    <row r="5307" ht="12.75" hidden="1" x14ac:dyDescent="0.2"/>
    <row r="5308" ht="12.75" hidden="1" x14ac:dyDescent="0.2"/>
    <row r="5309" ht="12.75" hidden="1" x14ac:dyDescent="0.2"/>
    <row r="5310" ht="12.75" hidden="1" x14ac:dyDescent="0.2"/>
    <row r="5311" ht="12.75" hidden="1" x14ac:dyDescent="0.2"/>
    <row r="5312" ht="12.75" hidden="1" x14ac:dyDescent="0.2"/>
    <row r="5313" ht="12.75" hidden="1" x14ac:dyDescent="0.2"/>
    <row r="5314" ht="12.75" hidden="1" x14ac:dyDescent="0.2"/>
    <row r="5315" ht="12.75" hidden="1" x14ac:dyDescent="0.2"/>
    <row r="5316" ht="12.75" hidden="1" x14ac:dyDescent="0.2"/>
    <row r="5317" ht="12.75" hidden="1" x14ac:dyDescent="0.2"/>
    <row r="5318" ht="12.75" hidden="1" x14ac:dyDescent="0.2"/>
    <row r="5319" ht="12.75" hidden="1" x14ac:dyDescent="0.2"/>
    <row r="5320" ht="12.75" hidden="1" x14ac:dyDescent="0.2"/>
    <row r="5321" ht="12.75" hidden="1" x14ac:dyDescent="0.2"/>
    <row r="5322" ht="12.75" hidden="1" x14ac:dyDescent="0.2"/>
    <row r="5323" ht="12.75" hidden="1" x14ac:dyDescent="0.2"/>
    <row r="5324" ht="12.75" hidden="1" x14ac:dyDescent="0.2"/>
    <row r="5325" ht="12.75" hidden="1" x14ac:dyDescent="0.2"/>
    <row r="5326" ht="12.75" hidden="1" x14ac:dyDescent="0.2"/>
    <row r="5327" ht="12.75" hidden="1" x14ac:dyDescent="0.2"/>
    <row r="5328" ht="12.75" hidden="1" x14ac:dyDescent="0.2"/>
    <row r="5329" ht="12.75" hidden="1" x14ac:dyDescent="0.2"/>
    <row r="5330" ht="12.75" hidden="1" x14ac:dyDescent="0.2"/>
    <row r="5331" ht="12.75" hidden="1" x14ac:dyDescent="0.2"/>
    <row r="5332" ht="12.75" hidden="1" x14ac:dyDescent="0.2"/>
    <row r="5333" ht="12.75" hidden="1" x14ac:dyDescent="0.2"/>
    <row r="5334" ht="12.75" hidden="1" x14ac:dyDescent="0.2"/>
    <row r="5335" ht="12.75" hidden="1" x14ac:dyDescent="0.2"/>
    <row r="5336" ht="12.75" hidden="1" x14ac:dyDescent="0.2"/>
    <row r="5337" ht="12.75" hidden="1" x14ac:dyDescent="0.2"/>
    <row r="5338" ht="12.75" hidden="1" x14ac:dyDescent="0.2"/>
    <row r="5339" ht="12.75" hidden="1" x14ac:dyDescent="0.2"/>
    <row r="5340" ht="12.75" hidden="1" x14ac:dyDescent="0.2"/>
    <row r="5341" ht="12.75" hidden="1" x14ac:dyDescent="0.2"/>
    <row r="5342" ht="12.75" hidden="1" x14ac:dyDescent="0.2"/>
    <row r="5343" ht="12.75" hidden="1" x14ac:dyDescent="0.2"/>
    <row r="5344" ht="12.75" hidden="1" x14ac:dyDescent="0.2"/>
    <row r="5345" ht="12.75" hidden="1" x14ac:dyDescent="0.2"/>
    <row r="5346" ht="12.75" hidden="1" x14ac:dyDescent="0.2"/>
    <row r="5347" ht="12.75" hidden="1" x14ac:dyDescent="0.2"/>
    <row r="5348" ht="12.75" hidden="1" x14ac:dyDescent="0.2"/>
    <row r="5349" ht="12.75" hidden="1" x14ac:dyDescent="0.2"/>
    <row r="5350" ht="12.75" hidden="1" x14ac:dyDescent="0.2"/>
    <row r="5351" ht="12.75" hidden="1" x14ac:dyDescent="0.2"/>
    <row r="5352" ht="12.75" hidden="1" x14ac:dyDescent="0.2"/>
    <row r="5353" ht="12.75" hidden="1" x14ac:dyDescent="0.2"/>
    <row r="5354" ht="12.75" hidden="1" x14ac:dyDescent="0.2"/>
    <row r="5355" ht="12.75" hidden="1" x14ac:dyDescent="0.2"/>
    <row r="5356" ht="12.75" hidden="1" x14ac:dyDescent="0.2"/>
    <row r="5357" ht="12.75" hidden="1" x14ac:dyDescent="0.2"/>
    <row r="5358" ht="12.75" hidden="1" x14ac:dyDescent="0.2"/>
    <row r="5359" ht="12.75" hidden="1" x14ac:dyDescent="0.2"/>
    <row r="5360" ht="12.75" hidden="1" x14ac:dyDescent="0.2"/>
    <row r="5361" ht="12.75" hidden="1" x14ac:dyDescent="0.2"/>
    <row r="5362" ht="12.75" hidden="1" x14ac:dyDescent="0.2"/>
    <row r="5363" ht="12.75" hidden="1" x14ac:dyDescent="0.2"/>
    <row r="5364" ht="12.75" hidden="1" x14ac:dyDescent="0.2"/>
    <row r="5365" ht="12.75" hidden="1" x14ac:dyDescent="0.2"/>
    <row r="5366" ht="12.75" hidden="1" x14ac:dyDescent="0.2"/>
    <row r="5367" ht="12.75" hidden="1" x14ac:dyDescent="0.2"/>
    <row r="5368" ht="12.75" hidden="1" x14ac:dyDescent="0.2"/>
    <row r="5369" ht="12.75" hidden="1" x14ac:dyDescent="0.2"/>
    <row r="5370" ht="12.75" hidden="1" x14ac:dyDescent="0.2"/>
    <row r="5371" ht="12.75" hidden="1" x14ac:dyDescent="0.2"/>
    <row r="5372" ht="12.75" hidden="1" x14ac:dyDescent="0.2"/>
    <row r="5373" ht="12.75" hidden="1" x14ac:dyDescent="0.2"/>
    <row r="5374" ht="12.75" hidden="1" x14ac:dyDescent="0.2"/>
    <row r="5375" ht="12.75" hidden="1" x14ac:dyDescent="0.2"/>
    <row r="5376" ht="12.75" hidden="1" x14ac:dyDescent="0.2"/>
    <row r="5377" ht="12.75" hidden="1" x14ac:dyDescent="0.2"/>
    <row r="5378" ht="12.75" hidden="1" x14ac:dyDescent="0.2"/>
    <row r="5379" ht="12.75" hidden="1" x14ac:dyDescent="0.2"/>
    <row r="5380" ht="12.75" hidden="1" x14ac:dyDescent="0.2"/>
    <row r="5381" ht="12.75" hidden="1" x14ac:dyDescent="0.2"/>
    <row r="5382" ht="12.75" hidden="1" x14ac:dyDescent="0.2"/>
    <row r="5383" ht="12.75" hidden="1" x14ac:dyDescent="0.2"/>
    <row r="5384" ht="12.75" hidden="1" x14ac:dyDescent="0.2"/>
    <row r="5385" ht="12.75" hidden="1" x14ac:dyDescent="0.2"/>
    <row r="5386" ht="12.75" hidden="1" x14ac:dyDescent="0.2"/>
    <row r="5387" ht="12.75" hidden="1" x14ac:dyDescent="0.2"/>
    <row r="5388" ht="12.75" hidden="1" x14ac:dyDescent="0.2"/>
    <row r="5389" ht="12.75" hidden="1" x14ac:dyDescent="0.2"/>
    <row r="5390" ht="12.75" hidden="1" x14ac:dyDescent="0.2"/>
    <row r="5391" ht="12.75" hidden="1" x14ac:dyDescent="0.2"/>
    <row r="5392" ht="12.75" hidden="1" x14ac:dyDescent="0.2"/>
    <row r="5393" ht="12.75" hidden="1" x14ac:dyDescent="0.2"/>
    <row r="5394" ht="12.75" hidden="1" x14ac:dyDescent="0.2"/>
    <row r="5395" ht="12.75" hidden="1" x14ac:dyDescent="0.2"/>
    <row r="5396" ht="12.75" hidden="1" x14ac:dyDescent="0.2"/>
    <row r="5397" ht="12.75" hidden="1" x14ac:dyDescent="0.2"/>
    <row r="5398" ht="12.75" hidden="1" x14ac:dyDescent="0.2"/>
    <row r="5399" ht="12.75" hidden="1" x14ac:dyDescent="0.2"/>
    <row r="5400" ht="12.75" hidden="1" x14ac:dyDescent="0.2"/>
    <row r="5401" ht="12.75" hidden="1" x14ac:dyDescent="0.2"/>
    <row r="5402" ht="12.75" hidden="1" x14ac:dyDescent="0.2"/>
    <row r="5403" ht="12.75" hidden="1" x14ac:dyDescent="0.2"/>
    <row r="5404" ht="12.75" hidden="1" x14ac:dyDescent="0.2"/>
    <row r="5405" ht="12.75" hidden="1" x14ac:dyDescent="0.2"/>
    <row r="5406" ht="12.75" hidden="1" x14ac:dyDescent="0.2"/>
    <row r="5407" ht="12.75" hidden="1" x14ac:dyDescent="0.2"/>
    <row r="5408" ht="12.75" hidden="1" x14ac:dyDescent="0.2"/>
    <row r="5409" ht="12.75" hidden="1" x14ac:dyDescent="0.2"/>
    <row r="5410" ht="12.75" hidden="1" x14ac:dyDescent="0.2"/>
    <row r="5411" ht="12.75" hidden="1" x14ac:dyDescent="0.2"/>
    <row r="5412" ht="12.75" hidden="1" x14ac:dyDescent="0.2"/>
    <row r="5413" ht="12.75" hidden="1" x14ac:dyDescent="0.2"/>
    <row r="5414" ht="12.75" hidden="1" x14ac:dyDescent="0.2"/>
    <row r="5415" ht="12.75" hidden="1" x14ac:dyDescent="0.2"/>
    <row r="5416" ht="12.75" hidden="1" x14ac:dyDescent="0.2"/>
    <row r="5417" ht="12.75" hidden="1" x14ac:dyDescent="0.2"/>
    <row r="5418" ht="12.75" hidden="1" x14ac:dyDescent="0.2"/>
    <row r="5419" ht="12.75" hidden="1" x14ac:dyDescent="0.2"/>
    <row r="5420" ht="12.75" hidden="1" x14ac:dyDescent="0.2"/>
    <row r="5421" ht="12.75" hidden="1" x14ac:dyDescent="0.2"/>
    <row r="5422" ht="12.75" hidden="1" x14ac:dyDescent="0.2"/>
    <row r="5423" ht="12.75" hidden="1" x14ac:dyDescent="0.2"/>
    <row r="5424" ht="12.75" hidden="1" x14ac:dyDescent="0.2"/>
    <row r="5425" ht="12.75" hidden="1" x14ac:dyDescent="0.2"/>
    <row r="5426" ht="12.75" hidden="1" x14ac:dyDescent="0.2"/>
    <row r="5427" ht="12.75" hidden="1" x14ac:dyDescent="0.2"/>
    <row r="5428" ht="12.75" hidden="1" x14ac:dyDescent="0.2"/>
    <row r="5429" ht="12.75" hidden="1" x14ac:dyDescent="0.2"/>
    <row r="5430" ht="12.75" hidden="1" x14ac:dyDescent="0.2"/>
    <row r="5431" ht="12.75" hidden="1" x14ac:dyDescent="0.2"/>
    <row r="5432" ht="12.75" hidden="1" x14ac:dyDescent="0.2"/>
    <row r="5433" ht="12.75" hidden="1" x14ac:dyDescent="0.2"/>
    <row r="5434" ht="12.75" hidden="1" x14ac:dyDescent="0.2"/>
    <row r="5435" ht="12.75" hidden="1" x14ac:dyDescent="0.2"/>
    <row r="5436" ht="12.75" hidden="1" x14ac:dyDescent="0.2"/>
    <row r="5437" ht="12.75" hidden="1" x14ac:dyDescent="0.2"/>
    <row r="5438" ht="12.75" hidden="1" x14ac:dyDescent="0.2"/>
    <row r="5439" ht="12.75" hidden="1" x14ac:dyDescent="0.2"/>
    <row r="5440" ht="12.75" hidden="1" x14ac:dyDescent="0.2"/>
    <row r="5441" ht="12.75" hidden="1" x14ac:dyDescent="0.2"/>
    <row r="5442" ht="12.75" hidden="1" x14ac:dyDescent="0.2"/>
    <row r="5443" ht="12.75" hidden="1" x14ac:dyDescent="0.2"/>
    <row r="5444" ht="12.75" hidden="1" x14ac:dyDescent="0.2"/>
    <row r="5445" ht="12.75" hidden="1" x14ac:dyDescent="0.2"/>
    <row r="5446" ht="12.75" hidden="1" x14ac:dyDescent="0.2"/>
    <row r="5447" ht="12.75" hidden="1" x14ac:dyDescent="0.2"/>
    <row r="5448" ht="12.75" hidden="1" x14ac:dyDescent="0.2"/>
    <row r="5449" ht="12.75" hidden="1" x14ac:dyDescent="0.2"/>
    <row r="5450" ht="12.75" hidden="1" x14ac:dyDescent="0.2"/>
    <row r="5451" ht="12.75" hidden="1" x14ac:dyDescent="0.2"/>
    <row r="5452" ht="12.75" hidden="1" x14ac:dyDescent="0.2"/>
    <row r="5453" ht="12.75" hidden="1" x14ac:dyDescent="0.2"/>
    <row r="5454" ht="12.75" hidden="1" x14ac:dyDescent="0.2"/>
    <row r="5455" ht="12.75" hidden="1" x14ac:dyDescent="0.2"/>
    <row r="5456" ht="12.75" hidden="1" x14ac:dyDescent="0.2"/>
    <row r="5457" ht="12.75" hidden="1" x14ac:dyDescent="0.2"/>
    <row r="5458" ht="12.75" hidden="1" x14ac:dyDescent="0.2"/>
    <row r="5459" ht="12.75" hidden="1" x14ac:dyDescent="0.2"/>
    <row r="5460" ht="12.75" hidden="1" x14ac:dyDescent="0.2"/>
    <row r="5461" ht="12.75" hidden="1" x14ac:dyDescent="0.2"/>
    <row r="5462" ht="12.75" hidden="1" x14ac:dyDescent="0.2"/>
    <row r="5463" ht="12.75" hidden="1" x14ac:dyDescent="0.2"/>
    <row r="5464" ht="12.75" hidden="1" x14ac:dyDescent="0.2"/>
    <row r="5465" ht="12.75" hidden="1" x14ac:dyDescent="0.2"/>
    <row r="5466" ht="12.75" hidden="1" x14ac:dyDescent="0.2"/>
    <row r="5467" ht="12.75" hidden="1" x14ac:dyDescent="0.2"/>
    <row r="5468" ht="12.75" hidden="1" x14ac:dyDescent="0.2"/>
    <row r="5469" ht="12.75" hidden="1" x14ac:dyDescent="0.2"/>
    <row r="5470" ht="12.75" hidden="1" x14ac:dyDescent="0.2"/>
    <row r="5471" ht="12.75" hidden="1" x14ac:dyDescent="0.2"/>
    <row r="5472" ht="12.75" hidden="1" x14ac:dyDescent="0.2"/>
    <row r="5473" ht="12.75" hidden="1" x14ac:dyDescent="0.2"/>
    <row r="5474" ht="12.75" hidden="1" x14ac:dyDescent="0.2"/>
    <row r="5475" ht="12.75" hidden="1" x14ac:dyDescent="0.2"/>
    <row r="5476" ht="12.75" hidden="1" x14ac:dyDescent="0.2"/>
    <row r="5477" ht="12.75" hidden="1" x14ac:dyDescent="0.2"/>
    <row r="5478" ht="12.75" hidden="1" x14ac:dyDescent="0.2"/>
    <row r="5479" ht="12.75" hidden="1" x14ac:dyDescent="0.2"/>
    <row r="5480" ht="12.75" hidden="1" x14ac:dyDescent="0.2"/>
    <row r="5481" ht="12.75" hidden="1" x14ac:dyDescent="0.2"/>
    <row r="5482" ht="12.75" hidden="1" x14ac:dyDescent="0.2"/>
    <row r="5483" ht="12.75" hidden="1" x14ac:dyDescent="0.2"/>
    <row r="5484" ht="12.75" hidden="1" x14ac:dyDescent="0.2"/>
    <row r="5485" ht="12.75" hidden="1" x14ac:dyDescent="0.2"/>
    <row r="5486" ht="12.75" hidden="1" x14ac:dyDescent="0.2"/>
    <row r="5487" ht="12.75" hidden="1" x14ac:dyDescent="0.2"/>
    <row r="5488" ht="12.75" hidden="1" x14ac:dyDescent="0.2"/>
    <row r="5489" ht="12.75" hidden="1" x14ac:dyDescent="0.2"/>
    <row r="5490" ht="12.75" hidden="1" x14ac:dyDescent="0.2"/>
    <row r="5491" ht="12.75" hidden="1" x14ac:dyDescent="0.2"/>
    <row r="5492" ht="12.75" hidden="1" x14ac:dyDescent="0.2"/>
    <row r="5493" ht="12.75" hidden="1" x14ac:dyDescent="0.2"/>
    <row r="5494" ht="12.75" hidden="1" x14ac:dyDescent="0.2"/>
    <row r="5495" ht="12.75" hidden="1" x14ac:dyDescent="0.2"/>
    <row r="5496" ht="12.75" hidden="1" x14ac:dyDescent="0.2"/>
    <row r="5497" ht="12.75" hidden="1" x14ac:dyDescent="0.2"/>
    <row r="5498" ht="12.75" hidden="1" x14ac:dyDescent="0.2"/>
    <row r="5499" ht="12.75" hidden="1" x14ac:dyDescent="0.2"/>
    <row r="5500" ht="12.75" hidden="1" x14ac:dyDescent="0.2"/>
    <row r="5501" ht="12.75" hidden="1" x14ac:dyDescent="0.2"/>
    <row r="5502" ht="12.75" hidden="1" x14ac:dyDescent="0.2"/>
    <row r="5503" ht="12.75" hidden="1" x14ac:dyDescent="0.2"/>
    <row r="5504" ht="12.75" hidden="1" x14ac:dyDescent="0.2"/>
    <row r="5505" ht="12.75" hidden="1" x14ac:dyDescent="0.2"/>
    <row r="5506" ht="12.75" hidden="1" x14ac:dyDescent="0.2"/>
    <row r="5507" ht="12.75" hidden="1" x14ac:dyDescent="0.2"/>
    <row r="5508" ht="12.75" hidden="1" x14ac:dyDescent="0.2"/>
    <row r="5509" ht="12.75" hidden="1" x14ac:dyDescent="0.2"/>
    <row r="5510" ht="12.75" hidden="1" x14ac:dyDescent="0.2"/>
    <row r="5511" ht="12.75" hidden="1" x14ac:dyDescent="0.2"/>
    <row r="5512" ht="12.75" hidden="1" x14ac:dyDescent="0.2"/>
    <row r="5513" ht="12.75" hidden="1" x14ac:dyDescent="0.2"/>
    <row r="5514" ht="12.75" hidden="1" x14ac:dyDescent="0.2"/>
    <row r="5515" ht="12.75" hidden="1" x14ac:dyDescent="0.2"/>
    <row r="5516" ht="12.75" hidden="1" x14ac:dyDescent="0.2"/>
    <row r="5517" ht="12.75" hidden="1" x14ac:dyDescent="0.2"/>
    <row r="5518" ht="12.75" hidden="1" x14ac:dyDescent="0.2"/>
    <row r="5519" ht="12.75" hidden="1" x14ac:dyDescent="0.2"/>
    <row r="5520" ht="12.75" hidden="1" x14ac:dyDescent="0.2"/>
    <row r="5521" ht="12.75" hidden="1" x14ac:dyDescent="0.2"/>
    <row r="5522" ht="12.75" hidden="1" x14ac:dyDescent="0.2"/>
    <row r="5523" ht="12.75" hidden="1" x14ac:dyDescent="0.2"/>
    <row r="5524" ht="12.75" hidden="1" x14ac:dyDescent="0.2"/>
    <row r="5525" ht="12.75" hidden="1" x14ac:dyDescent="0.2"/>
    <row r="5526" ht="12.75" hidden="1" x14ac:dyDescent="0.2"/>
    <row r="5527" ht="12.75" hidden="1" x14ac:dyDescent="0.2"/>
    <row r="5528" ht="12.75" hidden="1" x14ac:dyDescent="0.2"/>
    <row r="5529" ht="12.75" hidden="1" x14ac:dyDescent="0.2"/>
    <row r="5530" ht="12.75" hidden="1" x14ac:dyDescent="0.2"/>
    <row r="5531" ht="12.75" hidden="1" x14ac:dyDescent="0.2"/>
    <row r="5532" ht="12.75" hidden="1" x14ac:dyDescent="0.2"/>
    <row r="5533" ht="12.75" hidden="1" x14ac:dyDescent="0.2"/>
    <row r="5534" ht="12.75" hidden="1" x14ac:dyDescent="0.2"/>
    <row r="5535" ht="12.75" hidden="1" x14ac:dyDescent="0.2"/>
    <row r="5536" ht="12.75" hidden="1" x14ac:dyDescent="0.2"/>
    <row r="5537" ht="12.75" hidden="1" x14ac:dyDescent="0.2"/>
    <row r="5538" ht="12.75" hidden="1" x14ac:dyDescent="0.2"/>
    <row r="5539" ht="12.75" hidden="1" x14ac:dyDescent="0.2"/>
    <row r="5540" ht="12.75" hidden="1" x14ac:dyDescent="0.2"/>
    <row r="5541" ht="12.75" hidden="1" x14ac:dyDescent="0.2"/>
    <row r="5542" ht="12.75" hidden="1" x14ac:dyDescent="0.2"/>
    <row r="5543" ht="12.75" hidden="1" x14ac:dyDescent="0.2"/>
    <row r="5544" ht="12.75" hidden="1" x14ac:dyDescent="0.2"/>
    <row r="5545" ht="12.75" hidden="1" x14ac:dyDescent="0.2"/>
    <row r="5546" ht="12.75" hidden="1" x14ac:dyDescent="0.2"/>
    <row r="5547" ht="12.75" hidden="1" x14ac:dyDescent="0.2"/>
    <row r="5548" ht="12.75" hidden="1" x14ac:dyDescent="0.2"/>
    <row r="5549" ht="12.75" hidden="1" x14ac:dyDescent="0.2"/>
    <row r="5550" ht="12.75" hidden="1" x14ac:dyDescent="0.2"/>
    <row r="5551" ht="12.75" hidden="1" x14ac:dyDescent="0.2"/>
    <row r="5552" ht="12.75" hidden="1" x14ac:dyDescent="0.2"/>
    <row r="5553" ht="12.75" hidden="1" x14ac:dyDescent="0.2"/>
    <row r="5554" ht="12.75" hidden="1" x14ac:dyDescent="0.2"/>
    <row r="5555" ht="12.75" hidden="1" x14ac:dyDescent="0.2"/>
    <row r="5556" ht="12.75" hidden="1" x14ac:dyDescent="0.2"/>
    <row r="5557" ht="12.75" hidden="1" x14ac:dyDescent="0.2"/>
    <row r="5558" ht="12.75" hidden="1" x14ac:dyDescent="0.2"/>
    <row r="5559" ht="12.75" hidden="1" x14ac:dyDescent="0.2"/>
    <row r="5560" ht="12.75" hidden="1" x14ac:dyDescent="0.2"/>
    <row r="5561" ht="12.75" hidden="1" x14ac:dyDescent="0.2"/>
    <row r="5562" ht="12.75" hidden="1" x14ac:dyDescent="0.2"/>
    <row r="5563" ht="12.75" hidden="1" x14ac:dyDescent="0.2"/>
    <row r="5564" ht="12.75" hidden="1" x14ac:dyDescent="0.2"/>
    <row r="5565" ht="12.75" hidden="1" x14ac:dyDescent="0.2"/>
    <row r="5566" ht="12.75" hidden="1" x14ac:dyDescent="0.2"/>
    <row r="5567" ht="12.75" hidden="1" x14ac:dyDescent="0.2"/>
    <row r="5568" ht="12.75" hidden="1" x14ac:dyDescent="0.2"/>
    <row r="5569" ht="12.75" hidden="1" x14ac:dyDescent="0.2"/>
    <row r="5570" ht="12.75" hidden="1" x14ac:dyDescent="0.2"/>
    <row r="5571" ht="12.75" hidden="1" x14ac:dyDescent="0.2"/>
    <row r="5572" ht="12.75" hidden="1" x14ac:dyDescent="0.2"/>
    <row r="5573" ht="12.75" hidden="1" x14ac:dyDescent="0.2"/>
    <row r="5574" ht="12.75" hidden="1" x14ac:dyDescent="0.2"/>
    <row r="5575" ht="12.75" hidden="1" x14ac:dyDescent="0.2"/>
    <row r="5576" ht="12.75" hidden="1" x14ac:dyDescent="0.2"/>
    <row r="5577" ht="12.75" hidden="1" x14ac:dyDescent="0.2"/>
    <row r="5578" ht="12.75" hidden="1" x14ac:dyDescent="0.2"/>
    <row r="5579" ht="12.75" hidden="1" x14ac:dyDescent="0.2"/>
    <row r="5580" ht="12.75" hidden="1" x14ac:dyDescent="0.2"/>
    <row r="5581" ht="12.75" hidden="1" x14ac:dyDescent="0.2"/>
    <row r="5582" ht="12.75" hidden="1" x14ac:dyDescent="0.2"/>
    <row r="5583" ht="12.75" hidden="1" x14ac:dyDescent="0.2"/>
    <row r="5584" ht="12.75" hidden="1" x14ac:dyDescent="0.2"/>
    <row r="5585" ht="12.75" hidden="1" x14ac:dyDescent="0.2"/>
    <row r="5586" ht="12.75" hidden="1" x14ac:dyDescent="0.2"/>
    <row r="5587" ht="12.75" hidden="1" x14ac:dyDescent="0.2"/>
    <row r="5588" ht="12.75" hidden="1" x14ac:dyDescent="0.2"/>
    <row r="5589" ht="12.75" hidden="1" x14ac:dyDescent="0.2"/>
    <row r="5590" ht="12.75" hidden="1" x14ac:dyDescent="0.2"/>
    <row r="5591" ht="12.75" hidden="1" x14ac:dyDescent="0.2"/>
    <row r="5592" ht="12.75" hidden="1" x14ac:dyDescent="0.2"/>
    <row r="5593" ht="12.75" hidden="1" x14ac:dyDescent="0.2"/>
    <row r="5594" ht="12.75" hidden="1" x14ac:dyDescent="0.2"/>
    <row r="5595" ht="12.75" hidden="1" x14ac:dyDescent="0.2"/>
    <row r="5596" ht="12.75" hidden="1" x14ac:dyDescent="0.2"/>
    <row r="5597" ht="12.75" hidden="1" x14ac:dyDescent="0.2"/>
    <row r="5598" ht="12.75" hidden="1" x14ac:dyDescent="0.2"/>
    <row r="5599" ht="12.75" hidden="1" x14ac:dyDescent="0.2"/>
    <row r="5600" ht="12.75" hidden="1" x14ac:dyDescent="0.2"/>
    <row r="5601" ht="12.75" hidden="1" x14ac:dyDescent="0.2"/>
    <row r="5602" ht="12.75" hidden="1" x14ac:dyDescent="0.2"/>
    <row r="5603" ht="12.75" hidden="1" x14ac:dyDescent="0.2"/>
    <row r="5604" ht="12.75" hidden="1" x14ac:dyDescent="0.2"/>
    <row r="5605" ht="12.75" hidden="1" x14ac:dyDescent="0.2"/>
    <row r="5606" ht="12.75" hidden="1" x14ac:dyDescent="0.2"/>
    <row r="5607" ht="12.75" hidden="1" x14ac:dyDescent="0.2"/>
    <row r="5608" ht="12.75" hidden="1" x14ac:dyDescent="0.2"/>
    <row r="5609" ht="12.75" hidden="1" x14ac:dyDescent="0.2"/>
    <row r="5610" ht="12.75" hidden="1" x14ac:dyDescent="0.2"/>
    <row r="5611" ht="12.75" hidden="1" x14ac:dyDescent="0.2"/>
    <row r="5612" ht="12.75" hidden="1" x14ac:dyDescent="0.2"/>
    <row r="5613" ht="12.75" hidden="1" x14ac:dyDescent="0.2"/>
    <row r="5614" ht="12.75" hidden="1" x14ac:dyDescent="0.2"/>
    <row r="5615" ht="12.75" hidden="1" x14ac:dyDescent="0.2"/>
    <row r="5616" ht="12.75" hidden="1" x14ac:dyDescent="0.2"/>
    <row r="5617" ht="12.75" hidden="1" x14ac:dyDescent="0.2"/>
    <row r="5618" ht="12.75" hidden="1" x14ac:dyDescent="0.2"/>
    <row r="5619" ht="12.75" hidden="1" x14ac:dyDescent="0.2"/>
    <row r="5620" ht="12.75" hidden="1" x14ac:dyDescent="0.2"/>
    <row r="5621" ht="12.75" hidden="1" x14ac:dyDescent="0.2"/>
    <row r="5622" ht="12.75" hidden="1" x14ac:dyDescent="0.2"/>
    <row r="5623" ht="12.75" hidden="1" x14ac:dyDescent="0.2"/>
    <row r="5624" ht="12.75" hidden="1" x14ac:dyDescent="0.2"/>
    <row r="5625" ht="12.75" hidden="1" x14ac:dyDescent="0.2"/>
    <row r="5626" ht="12.75" hidden="1" x14ac:dyDescent="0.2"/>
    <row r="5627" ht="12.75" hidden="1" x14ac:dyDescent="0.2"/>
    <row r="5628" ht="12.75" hidden="1" x14ac:dyDescent="0.2"/>
    <row r="5629" ht="12.75" hidden="1" x14ac:dyDescent="0.2"/>
    <row r="5630" ht="12.75" hidden="1" x14ac:dyDescent="0.2"/>
    <row r="5631" ht="12.75" hidden="1" x14ac:dyDescent="0.2"/>
    <row r="5632" ht="12.75" hidden="1" x14ac:dyDescent="0.2"/>
    <row r="5633" ht="12.75" hidden="1" x14ac:dyDescent="0.2"/>
    <row r="5634" ht="12.75" hidden="1" x14ac:dyDescent="0.2"/>
    <row r="5635" ht="12.75" hidden="1" x14ac:dyDescent="0.2"/>
    <row r="5636" ht="12.75" hidden="1" x14ac:dyDescent="0.2"/>
    <row r="5637" ht="12.75" hidden="1" x14ac:dyDescent="0.2"/>
    <row r="5638" ht="12.75" hidden="1" x14ac:dyDescent="0.2"/>
    <row r="5639" ht="12.75" hidden="1" x14ac:dyDescent="0.2"/>
    <row r="5640" ht="12.75" hidden="1" x14ac:dyDescent="0.2"/>
    <row r="5641" ht="12.75" hidden="1" x14ac:dyDescent="0.2"/>
    <row r="5642" ht="12.75" hidden="1" x14ac:dyDescent="0.2"/>
    <row r="5643" ht="12.75" hidden="1" x14ac:dyDescent="0.2"/>
    <row r="5644" ht="12.75" hidden="1" x14ac:dyDescent="0.2"/>
    <row r="5645" ht="12.75" hidden="1" x14ac:dyDescent="0.2"/>
    <row r="5646" ht="12.75" hidden="1" x14ac:dyDescent="0.2"/>
    <row r="5647" ht="12.75" hidden="1" x14ac:dyDescent="0.2"/>
    <row r="5648" ht="12.75" hidden="1" x14ac:dyDescent="0.2"/>
    <row r="5649" ht="12.75" hidden="1" x14ac:dyDescent="0.2"/>
    <row r="5650" ht="12.75" hidden="1" x14ac:dyDescent="0.2"/>
    <row r="5651" ht="12.75" hidden="1" x14ac:dyDescent="0.2"/>
    <row r="5652" ht="12.75" hidden="1" x14ac:dyDescent="0.2"/>
    <row r="5653" ht="12.75" hidden="1" x14ac:dyDescent="0.2"/>
    <row r="5654" ht="12.75" hidden="1" x14ac:dyDescent="0.2"/>
    <row r="5655" ht="12.75" hidden="1" x14ac:dyDescent="0.2"/>
    <row r="5656" ht="12.75" hidden="1" x14ac:dyDescent="0.2"/>
    <row r="5657" ht="12.75" hidden="1" x14ac:dyDescent="0.2"/>
    <row r="5658" ht="12.75" hidden="1" x14ac:dyDescent="0.2"/>
    <row r="5659" ht="12.75" hidden="1" x14ac:dyDescent="0.2"/>
    <row r="5660" ht="12.75" hidden="1" x14ac:dyDescent="0.2"/>
    <row r="5661" ht="12.75" hidden="1" x14ac:dyDescent="0.2"/>
    <row r="5662" ht="12.75" hidden="1" x14ac:dyDescent="0.2"/>
    <row r="5663" ht="12.75" hidden="1" x14ac:dyDescent="0.2"/>
    <row r="5664" ht="12.75" hidden="1" x14ac:dyDescent="0.2"/>
    <row r="5665" ht="12.75" hidden="1" x14ac:dyDescent="0.2"/>
    <row r="5666" ht="12.75" hidden="1" x14ac:dyDescent="0.2"/>
    <row r="5667" ht="12.75" hidden="1" x14ac:dyDescent="0.2"/>
    <row r="5668" ht="12.75" hidden="1" x14ac:dyDescent="0.2"/>
    <row r="5669" ht="12.75" hidden="1" x14ac:dyDescent="0.2"/>
    <row r="5670" ht="12.75" hidden="1" x14ac:dyDescent="0.2"/>
    <row r="5671" ht="12.75" hidden="1" x14ac:dyDescent="0.2"/>
    <row r="5672" ht="12.75" hidden="1" x14ac:dyDescent="0.2"/>
    <row r="5673" ht="12.75" hidden="1" x14ac:dyDescent="0.2"/>
    <row r="5674" ht="12.75" hidden="1" x14ac:dyDescent="0.2"/>
    <row r="5675" ht="12.75" hidden="1" x14ac:dyDescent="0.2"/>
    <row r="5676" ht="12.75" hidden="1" x14ac:dyDescent="0.2"/>
    <row r="5677" ht="12.75" hidden="1" x14ac:dyDescent="0.2"/>
    <row r="5678" ht="12.75" hidden="1" x14ac:dyDescent="0.2"/>
    <row r="5679" ht="12.75" hidden="1" x14ac:dyDescent="0.2"/>
    <row r="5680" ht="12.75" hidden="1" x14ac:dyDescent="0.2"/>
    <row r="5681" ht="12.75" hidden="1" x14ac:dyDescent="0.2"/>
    <row r="5682" ht="12.75" hidden="1" x14ac:dyDescent="0.2"/>
    <row r="5683" ht="12.75" hidden="1" x14ac:dyDescent="0.2"/>
    <row r="5684" ht="12.75" hidden="1" x14ac:dyDescent="0.2"/>
    <row r="5685" ht="12.75" hidden="1" x14ac:dyDescent="0.2"/>
    <row r="5686" ht="12.75" hidden="1" x14ac:dyDescent="0.2"/>
    <row r="5687" ht="12.75" hidden="1" x14ac:dyDescent="0.2"/>
    <row r="5688" ht="12.75" hidden="1" x14ac:dyDescent="0.2"/>
    <row r="5689" ht="12.75" hidden="1" x14ac:dyDescent="0.2"/>
    <row r="5690" ht="12.75" hidden="1" x14ac:dyDescent="0.2"/>
    <row r="5691" ht="12.75" hidden="1" x14ac:dyDescent="0.2"/>
    <row r="5692" ht="12.75" hidden="1" x14ac:dyDescent="0.2"/>
    <row r="5693" ht="12.75" hidden="1" x14ac:dyDescent="0.2"/>
    <row r="5694" ht="12.75" hidden="1" x14ac:dyDescent="0.2"/>
    <row r="5695" ht="12.75" hidden="1" x14ac:dyDescent="0.2"/>
    <row r="5696" ht="12.75" hidden="1" x14ac:dyDescent="0.2"/>
    <row r="5697" ht="12.75" hidden="1" x14ac:dyDescent="0.2"/>
    <row r="5698" ht="12.75" hidden="1" x14ac:dyDescent="0.2"/>
    <row r="5699" ht="12.75" hidden="1" x14ac:dyDescent="0.2"/>
    <row r="5700" ht="12.75" hidden="1" x14ac:dyDescent="0.2"/>
    <row r="5701" ht="12.75" hidden="1" x14ac:dyDescent="0.2"/>
    <row r="5702" ht="12.75" hidden="1" x14ac:dyDescent="0.2"/>
    <row r="5703" ht="12.75" hidden="1" x14ac:dyDescent="0.2"/>
    <row r="5704" ht="12.75" hidden="1" x14ac:dyDescent="0.2"/>
    <row r="5705" ht="12.75" hidden="1" x14ac:dyDescent="0.2"/>
    <row r="5706" ht="12.75" hidden="1" x14ac:dyDescent="0.2"/>
    <row r="5707" ht="12.75" hidden="1" x14ac:dyDescent="0.2"/>
    <row r="5708" ht="12.75" hidden="1" x14ac:dyDescent="0.2"/>
    <row r="5709" ht="12.75" hidden="1" x14ac:dyDescent="0.2"/>
    <row r="5710" ht="12.75" hidden="1" x14ac:dyDescent="0.2"/>
    <row r="5711" ht="12.75" hidden="1" x14ac:dyDescent="0.2"/>
    <row r="5712" ht="12.75" hidden="1" x14ac:dyDescent="0.2"/>
    <row r="5713" ht="12.75" hidden="1" x14ac:dyDescent="0.2"/>
    <row r="5714" ht="12.75" hidden="1" x14ac:dyDescent="0.2"/>
    <row r="5715" ht="12.75" hidden="1" x14ac:dyDescent="0.2"/>
    <row r="5716" ht="12.75" hidden="1" x14ac:dyDescent="0.2"/>
    <row r="5717" ht="12.75" hidden="1" x14ac:dyDescent="0.2"/>
    <row r="5718" ht="12.75" hidden="1" x14ac:dyDescent="0.2"/>
    <row r="5719" ht="12.75" hidden="1" x14ac:dyDescent="0.2"/>
    <row r="5720" ht="12.75" hidden="1" x14ac:dyDescent="0.2"/>
    <row r="5721" ht="12.75" hidden="1" x14ac:dyDescent="0.2"/>
    <row r="5722" ht="12.75" hidden="1" x14ac:dyDescent="0.2"/>
    <row r="5723" ht="12.75" hidden="1" x14ac:dyDescent="0.2"/>
    <row r="5724" ht="12.75" hidden="1" x14ac:dyDescent="0.2"/>
    <row r="5725" ht="12.75" hidden="1" x14ac:dyDescent="0.2"/>
    <row r="5726" ht="12.75" hidden="1" x14ac:dyDescent="0.2"/>
    <row r="5727" ht="12.75" hidden="1" x14ac:dyDescent="0.2"/>
    <row r="5728" ht="12.75" hidden="1" x14ac:dyDescent="0.2"/>
    <row r="5729" ht="12.75" hidden="1" x14ac:dyDescent="0.2"/>
    <row r="5730" ht="12.75" hidden="1" x14ac:dyDescent="0.2"/>
    <row r="5731" ht="12.75" hidden="1" x14ac:dyDescent="0.2"/>
    <row r="5732" ht="12.75" hidden="1" x14ac:dyDescent="0.2"/>
    <row r="5733" ht="12.75" hidden="1" x14ac:dyDescent="0.2"/>
    <row r="5734" ht="12.75" hidden="1" x14ac:dyDescent="0.2"/>
    <row r="5735" ht="12.75" hidden="1" x14ac:dyDescent="0.2"/>
    <row r="5736" ht="12.75" hidden="1" x14ac:dyDescent="0.2"/>
    <row r="5737" ht="12.75" hidden="1" x14ac:dyDescent="0.2"/>
    <row r="5738" ht="12.75" hidden="1" x14ac:dyDescent="0.2"/>
    <row r="5739" ht="12.75" hidden="1" x14ac:dyDescent="0.2"/>
    <row r="5740" ht="12.75" hidden="1" x14ac:dyDescent="0.2"/>
    <row r="5741" ht="12.75" hidden="1" x14ac:dyDescent="0.2"/>
    <row r="5742" ht="12.75" hidden="1" x14ac:dyDescent="0.2"/>
    <row r="5743" ht="12.75" hidden="1" x14ac:dyDescent="0.2"/>
    <row r="5744" ht="12.75" hidden="1" x14ac:dyDescent="0.2"/>
    <row r="5745" ht="12.75" hidden="1" x14ac:dyDescent="0.2"/>
    <row r="5746" ht="12.75" hidden="1" x14ac:dyDescent="0.2"/>
    <row r="5747" ht="12.75" hidden="1" x14ac:dyDescent="0.2"/>
    <row r="5748" ht="12.75" hidden="1" x14ac:dyDescent="0.2"/>
    <row r="5749" ht="12.75" hidden="1" x14ac:dyDescent="0.2"/>
    <row r="5750" ht="12.75" hidden="1" x14ac:dyDescent="0.2"/>
    <row r="5751" ht="12.75" hidden="1" x14ac:dyDescent="0.2"/>
    <row r="5752" ht="12.75" hidden="1" x14ac:dyDescent="0.2"/>
    <row r="5753" ht="12.75" hidden="1" x14ac:dyDescent="0.2"/>
    <row r="5754" ht="12.75" hidden="1" x14ac:dyDescent="0.2"/>
    <row r="5755" ht="12.75" hidden="1" x14ac:dyDescent="0.2"/>
    <row r="5756" ht="12.75" hidden="1" x14ac:dyDescent="0.2"/>
    <row r="5757" ht="12.75" hidden="1" x14ac:dyDescent="0.2"/>
    <row r="5758" ht="12.75" hidden="1" x14ac:dyDescent="0.2"/>
    <row r="5759" ht="12.75" hidden="1" x14ac:dyDescent="0.2"/>
    <row r="5760" ht="12.75" hidden="1" x14ac:dyDescent="0.2"/>
    <row r="5761" ht="12.75" hidden="1" x14ac:dyDescent="0.2"/>
    <row r="5762" ht="12.75" hidden="1" x14ac:dyDescent="0.2"/>
    <row r="5763" ht="12.75" hidden="1" x14ac:dyDescent="0.2"/>
    <row r="5764" ht="12.75" hidden="1" x14ac:dyDescent="0.2"/>
    <row r="5765" ht="12.75" hidden="1" x14ac:dyDescent="0.2"/>
    <row r="5766" ht="12.75" hidden="1" x14ac:dyDescent="0.2"/>
    <row r="5767" ht="12.75" hidden="1" x14ac:dyDescent="0.2"/>
    <row r="5768" ht="12.75" hidden="1" x14ac:dyDescent="0.2"/>
    <row r="5769" ht="12.75" hidden="1" x14ac:dyDescent="0.2"/>
    <row r="5770" ht="12.75" hidden="1" x14ac:dyDescent="0.2"/>
    <row r="5771" ht="12.75" hidden="1" x14ac:dyDescent="0.2"/>
    <row r="5772" ht="12.75" hidden="1" x14ac:dyDescent="0.2"/>
    <row r="5773" ht="12.75" hidden="1" x14ac:dyDescent="0.2"/>
    <row r="5774" ht="12.75" hidden="1" x14ac:dyDescent="0.2"/>
    <row r="5775" ht="12.75" hidden="1" x14ac:dyDescent="0.2"/>
    <row r="5776" ht="12.75" hidden="1" x14ac:dyDescent="0.2"/>
    <row r="5777" ht="12.75" hidden="1" x14ac:dyDescent="0.2"/>
    <row r="5778" ht="12.75" hidden="1" x14ac:dyDescent="0.2"/>
    <row r="5779" ht="12.75" hidden="1" x14ac:dyDescent="0.2"/>
    <row r="5780" ht="12.75" hidden="1" x14ac:dyDescent="0.2"/>
    <row r="5781" ht="12.75" hidden="1" x14ac:dyDescent="0.2"/>
    <row r="5782" ht="12.75" hidden="1" x14ac:dyDescent="0.2"/>
    <row r="5783" ht="12.75" hidden="1" x14ac:dyDescent="0.2"/>
    <row r="5784" ht="12.75" hidden="1" x14ac:dyDescent="0.2"/>
    <row r="5785" ht="12.75" hidden="1" x14ac:dyDescent="0.2"/>
    <row r="5786" ht="12.75" hidden="1" x14ac:dyDescent="0.2"/>
    <row r="5787" ht="12.75" hidden="1" x14ac:dyDescent="0.2"/>
    <row r="5788" ht="12.75" hidden="1" x14ac:dyDescent="0.2"/>
    <row r="5789" ht="12.75" hidden="1" x14ac:dyDescent="0.2"/>
    <row r="5790" ht="12.75" hidden="1" x14ac:dyDescent="0.2"/>
    <row r="5791" ht="12.75" hidden="1" x14ac:dyDescent="0.2"/>
    <row r="5792" ht="12.75" hidden="1" x14ac:dyDescent="0.2"/>
    <row r="5793" ht="12.75" hidden="1" x14ac:dyDescent="0.2"/>
    <row r="5794" ht="12.75" hidden="1" x14ac:dyDescent="0.2"/>
    <row r="5795" ht="12.75" hidden="1" x14ac:dyDescent="0.2"/>
    <row r="5796" ht="12.75" hidden="1" x14ac:dyDescent="0.2"/>
    <row r="5797" ht="12.75" hidden="1" x14ac:dyDescent="0.2"/>
    <row r="5798" ht="12.75" hidden="1" x14ac:dyDescent="0.2"/>
    <row r="5799" ht="12.75" hidden="1" x14ac:dyDescent="0.2"/>
    <row r="5800" ht="12.75" hidden="1" x14ac:dyDescent="0.2"/>
    <row r="5801" ht="12.75" hidden="1" x14ac:dyDescent="0.2"/>
    <row r="5802" ht="12.75" hidden="1" x14ac:dyDescent="0.2"/>
    <row r="5803" ht="12.75" hidden="1" x14ac:dyDescent="0.2"/>
    <row r="5804" ht="12.75" hidden="1" x14ac:dyDescent="0.2"/>
    <row r="5805" ht="12.75" hidden="1" x14ac:dyDescent="0.2"/>
    <row r="5806" ht="12.75" hidden="1" x14ac:dyDescent="0.2"/>
    <row r="5807" ht="12.75" hidden="1" x14ac:dyDescent="0.2"/>
    <row r="5808" ht="12.75" hidden="1" x14ac:dyDescent="0.2"/>
    <row r="5809" ht="12.75" hidden="1" x14ac:dyDescent="0.2"/>
    <row r="5810" ht="12.75" hidden="1" x14ac:dyDescent="0.2"/>
    <row r="5811" ht="12.75" hidden="1" x14ac:dyDescent="0.2"/>
    <row r="5812" ht="12.75" hidden="1" x14ac:dyDescent="0.2"/>
    <row r="5813" ht="12.75" hidden="1" x14ac:dyDescent="0.2"/>
    <row r="5814" ht="12.75" hidden="1" x14ac:dyDescent="0.2"/>
    <row r="5815" ht="12.75" hidden="1" x14ac:dyDescent="0.2"/>
    <row r="5816" ht="12.75" hidden="1" x14ac:dyDescent="0.2"/>
    <row r="5817" ht="12.75" hidden="1" x14ac:dyDescent="0.2"/>
    <row r="5818" ht="12.75" hidden="1" x14ac:dyDescent="0.2"/>
    <row r="5819" ht="12.75" hidden="1" x14ac:dyDescent="0.2"/>
    <row r="5820" ht="12.75" hidden="1" x14ac:dyDescent="0.2"/>
    <row r="5821" ht="12.75" hidden="1" x14ac:dyDescent="0.2"/>
    <row r="5822" ht="12.75" hidden="1" x14ac:dyDescent="0.2"/>
    <row r="5823" ht="12.75" hidden="1" x14ac:dyDescent="0.2"/>
    <row r="5824" ht="12.75" hidden="1" x14ac:dyDescent="0.2"/>
    <row r="5825" ht="12.75" hidden="1" x14ac:dyDescent="0.2"/>
    <row r="5826" ht="12.75" hidden="1" x14ac:dyDescent="0.2"/>
    <row r="5827" ht="12.75" hidden="1" x14ac:dyDescent="0.2"/>
    <row r="5828" ht="12.75" hidden="1" x14ac:dyDescent="0.2"/>
    <row r="5829" ht="12.75" hidden="1" x14ac:dyDescent="0.2"/>
    <row r="5830" ht="12.75" hidden="1" x14ac:dyDescent="0.2"/>
    <row r="5831" ht="12.75" hidden="1" x14ac:dyDescent="0.2"/>
    <row r="5832" ht="12.75" hidden="1" x14ac:dyDescent="0.2"/>
    <row r="5833" ht="12.75" hidden="1" x14ac:dyDescent="0.2"/>
    <row r="5834" ht="12.75" hidden="1" x14ac:dyDescent="0.2"/>
    <row r="5835" ht="12.75" hidden="1" x14ac:dyDescent="0.2"/>
    <row r="5836" ht="12.75" hidden="1" x14ac:dyDescent="0.2"/>
    <row r="5837" ht="12.75" hidden="1" x14ac:dyDescent="0.2"/>
    <row r="5838" ht="12.75" hidden="1" x14ac:dyDescent="0.2"/>
    <row r="5839" ht="12.75" hidden="1" x14ac:dyDescent="0.2"/>
    <row r="5840" ht="12.75" hidden="1" x14ac:dyDescent="0.2"/>
    <row r="5841" ht="12.75" hidden="1" x14ac:dyDescent="0.2"/>
    <row r="5842" ht="12.75" hidden="1" x14ac:dyDescent="0.2"/>
    <row r="5843" ht="12.75" hidden="1" x14ac:dyDescent="0.2"/>
    <row r="5844" ht="12.75" hidden="1" x14ac:dyDescent="0.2"/>
    <row r="5845" ht="12.75" hidden="1" x14ac:dyDescent="0.2"/>
    <row r="5846" ht="12.75" hidden="1" x14ac:dyDescent="0.2"/>
    <row r="5847" ht="12.75" hidden="1" x14ac:dyDescent="0.2"/>
    <row r="5848" ht="12.75" hidden="1" x14ac:dyDescent="0.2"/>
    <row r="5849" ht="12.75" hidden="1" x14ac:dyDescent="0.2"/>
    <row r="5850" ht="12.75" hidden="1" x14ac:dyDescent="0.2"/>
    <row r="5851" ht="12.75" hidden="1" x14ac:dyDescent="0.2"/>
    <row r="5852" ht="12.75" hidden="1" x14ac:dyDescent="0.2"/>
    <row r="5853" ht="12.75" hidden="1" x14ac:dyDescent="0.2"/>
    <row r="5854" ht="12.75" hidden="1" x14ac:dyDescent="0.2"/>
    <row r="5855" ht="12.75" hidden="1" x14ac:dyDescent="0.2"/>
    <row r="5856" ht="12.75" hidden="1" x14ac:dyDescent="0.2"/>
    <row r="5857" ht="12.75" hidden="1" x14ac:dyDescent="0.2"/>
    <row r="5858" ht="12.75" hidden="1" x14ac:dyDescent="0.2"/>
    <row r="5859" ht="12.75" hidden="1" x14ac:dyDescent="0.2"/>
    <row r="5860" ht="12.75" hidden="1" x14ac:dyDescent="0.2"/>
    <row r="5861" ht="12.75" hidden="1" x14ac:dyDescent="0.2"/>
    <row r="5862" ht="12.75" hidden="1" x14ac:dyDescent="0.2"/>
    <row r="5863" ht="12.75" hidden="1" x14ac:dyDescent="0.2"/>
    <row r="5864" ht="12.75" hidden="1" x14ac:dyDescent="0.2"/>
    <row r="5865" ht="12.75" hidden="1" x14ac:dyDescent="0.2"/>
    <row r="5866" ht="12.75" hidden="1" x14ac:dyDescent="0.2"/>
    <row r="5867" ht="12.75" hidden="1" x14ac:dyDescent="0.2"/>
    <row r="5868" ht="12.75" hidden="1" x14ac:dyDescent="0.2"/>
    <row r="5869" ht="12.75" hidden="1" x14ac:dyDescent="0.2"/>
    <row r="5870" ht="12.75" hidden="1" x14ac:dyDescent="0.2"/>
    <row r="5871" ht="12.75" hidden="1" x14ac:dyDescent="0.2"/>
    <row r="5872" ht="12.75" hidden="1" x14ac:dyDescent="0.2"/>
    <row r="5873" ht="12.75" hidden="1" x14ac:dyDescent="0.2"/>
    <row r="5874" ht="12.75" hidden="1" x14ac:dyDescent="0.2"/>
    <row r="5875" ht="12.75" hidden="1" x14ac:dyDescent="0.2"/>
    <row r="5876" ht="12.75" hidden="1" x14ac:dyDescent="0.2"/>
    <row r="5877" ht="12.75" hidden="1" x14ac:dyDescent="0.2"/>
    <row r="5878" ht="12.75" hidden="1" x14ac:dyDescent="0.2"/>
    <row r="5879" ht="12.75" hidden="1" x14ac:dyDescent="0.2"/>
    <row r="5880" ht="12.75" hidden="1" x14ac:dyDescent="0.2"/>
    <row r="5881" ht="12.75" hidden="1" x14ac:dyDescent="0.2"/>
    <row r="5882" ht="12.75" hidden="1" x14ac:dyDescent="0.2"/>
    <row r="5883" ht="12.75" hidden="1" x14ac:dyDescent="0.2"/>
    <row r="5884" ht="12.75" hidden="1" x14ac:dyDescent="0.2"/>
    <row r="5885" ht="12.75" hidden="1" x14ac:dyDescent="0.2"/>
    <row r="5886" ht="12.75" hidden="1" x14ac:dyDescent="0.2"/>
    <row r="5887" ht="12.75" hidden="1" x14ac:dyDescent="0.2"/>
    <row r="5888" ht="12.75" hidden="1" x14ac:dyDescent="0.2"/>
    <row r="5889" ht="12.75" hidden="1" x14ac:dyDescent="0.2"/>
    <row r="5890" ht="12.75" hidden="1" x14ac:dyDescent="0.2"/>
    <row r="5891" ht="12.75" hidden="1" x14ac:dyDescent="0.2"/>
    <row r="5892" ht="12.75" hidden="1" x14ac:dyDescent="0.2"/>
    <row r="5893" ht="12.75" hidden="1" x14ac:dyDescent="0.2"/>
    <row r="5894" ht="12.75" hidden="1" x14ac:dyDescent="0.2"/>
    <row r="5895" ht="12.75" hidden="1" x14ac:dyDescent="0.2"/>
    <row r="5896" ht="12.75" hidden="1" x14ac:dyDescent="0.2"/>
    <row r="5897" ht="12.75" hidden="1" x14ac:dyDescent="0.2"/>
    <row r="5898" ht="12.75" hidden="1" x14ac:dyDescent="0.2"/>
    <row r="5899" ht="12.75" hidden="1" x14ac:dyDescent="0.2"/>
    <row r="5900" ht="12.75" hidden="1" x14ac:dyDescent="0.2"/>
    <row r="5901" ht="12.75" hidden="1" x14ac:dyDescent="0.2"/>
    <row r="5902" ht="12.75" hidden="1" x14ac:dyDescent="0.2"/>
    <row r="5903" ht="12.75" hidden="1" x14ac:dyDescent="0.2"/>
    <row r="5904" ht="12.75" hidden="1" x14ac:dyDescent="0.2"/>
    <row r="5905" ht="12.75" hidden="1" x14ac:dyDescent="0.2"/>
    <row r="5906" ht="12.75" hidden="1" x14ac:dyDescent="0.2"/>
    <row r="5907" ht="12.75" hidden="1" x14ac:dyDescent="0.2"/>
    <row r="5908" ht="12.75" hidden="1" x14ac:dyDescent="0.2"/>
    <row r="5909" ht="12.75" hidden="1" x14ac:dyDescent="0.2"/>
    <row r="5910" ht="12.75" hidden="1" x14ac:dyDescent="0.2"/>
    <row r="5911" ht="12.75" hidden="1" x14ac:dyDescent="0.2"/>
    <row r="5912" ht="12.75" hidden="1" x14ac:dyDescent="0.2"/>
    <row r="5913" ht="12.75" hidden="1" x14ac:dyDescent="0.2"/>
    <row r="5914" ht="12.75" hidden="1" x14ac:dyDescent="0.2"/>
    <row r="5915" ht="12.75" hidden="1" x14ac:dyDescent="0.2"/>
    <row r="5916" ht="12.75" hidden="1" x14ac:dyDescent="0.2"/>
    <row r="5917" ht="12.75" hidden="1" x14ac:dyDescent="0.2"/>
    <row r="5918" ht="12.75" hidden="1" x14ac:dyDescent="0.2"/>
    <row r="5919" ht="12.75" hidden="1" x14ac:dyDescent="0.2"/>
    <row r="5920" ht="12.75" hidden="1" x14ac:dyDescent="0.2"/>
    <row r="5921" ht="12.75" hidden="1" x14ac:dyDescent="0.2"/>
    <row r="5922" ht="12.75" hidden="1" x14ac:dyDescent="0.2"/>
    <row r="5923" ht="12.75" hidden="1" x14ac:dyDescent="0.2"/>
    <row r="5924" ht="12.75" hidden="1" x14ac:dyDescent="0.2"/>
    <row r="5925" ht="12.75" hidden="1" x14ac:dyDescent="0.2"/>
    <row r="5926" ht="12.75" hidden="1" x14ac:dyDescent="0.2"/>
    <row r="5927" ht="12.75" hidden="1" x14ac:dyDescent="0.2"/>
    <row r="5928" ht="12.75" hidden="1" x14ac:dyDescent="0.2"/>
    <row r="5929" ht="12.75" hidden="1" x14ac:dyDescent="0.2"/>
    <row r="5930" ht="12.75" hidden="1" x14ac:dyDescent="0.2"/>
    <row r="5931" ht="12.75" hidden="1" x14ac:dyDescent="0.2"/>
    <row r="5932" ht="12.75" hidden="1" x14ac:dyDescent="0.2"/>
    <row r="5933" ht="12.75" hidden="1" x14ac:dyDescent="0.2"/>
    <row r="5934" ht="12.75" hidden="1" x14ac:dyDescent="0.2"/>
    <row r="5935" ht="12.75" hidden="1" x14ac:dyDescent="0.2"/>
    <row r="5936" ht="12.75" hidden="1" x14ac:dyDescent="0.2"/>
    <row r="5937" ht="12.75" hidden="1" x14ac:dyDescent="0.2"/>
    <row r="5938" ht="12.75" hidden="1" x14ac:dyDescent="0.2"/>
    <row r="5939" ht="12.75" hidden="1" x14ac:dyDescent="0.2"/>
    <row r="5940" ht="12.75" hidden="1" x14ac:dyDescent="0.2"/>
    <row r="5941" ht="12.75" hidden="1" x14ac:dyDescent="0.2"/>
    <row r="5942" ht="12.75" hidden="1" x14ac:dyDescent="0.2"/>
    <row r="5943" ht="12.75" hidden="1" x14ac:dyDescent="0.2"/>
    <row r="5944" ht="12.75" hidden="1" x14ac:dyDescent="0.2"/>
    <row r="5945" ht="12.75" hidden="1" x14ac:dyDescent="0.2"/>
    <row r="5946" ht="12.75" hidden="1" x14ac:dyDescent="0.2"/>
    <row r="5947" ht="12.75" hidden="1" x14ac:dyDescent="0.2"/>
    <row r="5948" ht="12.75" hidden="1" x14ac:dyDescent="0.2"/>
    <row r="5949" ht="12.75" hidden="1" x14ac:dyDescent="0.2"/>
    <row r="5950" ht="12.75" hidden="1" x14ac:dyDescent="0.2"/>
    <row r="5951" ht="12.75" hidden="1" x14ac:dyDescent="0.2"/>
    <row r="5952" ht="12.75" hidden="1" x14ac:dyDescent="0.2"/>
    <row r="5953" ht="12.75" hidden="1" x14ac:dyDescent="0.2"/>
    <row r="5954" ht="12.75" hidden="1" x14ac:dyDescent="0.2"/>
    <row r="5955" ht="12.75" hidden="1" x14ac:dyDescent="0.2"/>
    <row r="5956" ht="12.75" hidden="1" x14ac:dyDescent="0.2"/>
    <row r="5957" ht="12.75" hidden="1" x14ac:dyDescent="0.2"/>
    <row r="5958" ht="12.75" hidden="1" x14ac:dyDescent="0.2"/>
    <row r="5959" ht="12.75" hidden="1" x14ac:dyDescent="0.2"/>
    <row r="5960" ht="12.75" hidden="1" x14ac:dyDescent="0.2"/>
    <row r="5961" ht="12.75" hidden="1" x14ac:dyDescent="0.2"/>
    <row r="5962" ht="12.75" hidden="1" x14ac:dyDescent="0.2"/>
    <row r="5963" ht="12.75" hidden="1" x14ac:dyDescent="0.2"/>
    <row r="5964" ht="12.75" hidden="1" x14ac:dyDescent="0.2"/>
    <row r="5965" ht="12.75" hidden="1" x14ac:dyDescent="0.2"/>
    <row r="5966" ht="12.75" hidden="1" x14ac:dyDescent="0.2"/>
    <row r="5967" ht="12.75" hidden="1" x14ac:dyDescent="0.2"/>
    <row r="5968" ht="12.75" hidden="1" x14ac:dyDescent="0.2"/>
    <row r="5969" ht="12.75" hidden="1" x14ac:dyDescent="0.2"/>
    <row r="5970" ht="12.75" hidden="1" x14ac:dyDescent="0.2"/>
    <row r="5971" ht="12.75" hidden="1" x14ac:dyDescent="0.2"/>
    <row r="5972" ht="12.75" hidden="1" x14ac:dyDescent="0.2"/>
    <row r="5973" ht="12.75" hidden="1" x14ac:dyDescent="0.2"/>
    <row r="5974" ht="12.75" hidden="1" x14ac:dyDescent="0.2"/>
    <row r="5975" ht="12.75" hidden="1" x14ac:dyDescent="0.2"/>
    <row r="5976" ht="12.75" hidden="1" x14ac:dyDescent="0.2"/>
    <row r="5977" ht="12.75" hidden="1" x14ac:dyDescent="0.2"/>
    <row r="5978" ht="12.75" hidden="1" x14ac:dyDescent="0.2"/>
    <row r="5979" ht="12.75" hidden="1" x14ac:dyDescent="0.2"/>
    <row r="5980" ht="12.75" hidden="1" x14ac:dyDescent="0.2"/>
    <row r="5981" ht="12.75" hidden="1" x14ac:dyDescent="0.2"/>
    <row r="5982" ht="12.75" hidden="1" x14ac:dyDescent="0.2"/>
    <row r="5983" ht="12.75" hidden="1" x14ac:dyDescent="0.2"/>
    <row r="5984" ht="12.75" hidden="1" x14ac:dyDescent="0.2"/>
    <row r="5985" ht="12.75" hidden="1" x14ac:dyDescent="0.2"/>
    <row r="5986" ht="12.75" hidden="1" x14ac:dyDescent="0.2"/>
    <row r="5987" ht="12.75" hidden="1" x14ac:dyDescent="0.2"/>
    <row r="5988" ht="12.75" hidden="1" x14ac:dyDescent="0.2"/>
    <row r="5989" ht="12.75" hidden="1" x14ac:dyDescent="0.2"/>
    <row r="5990" ht="12.75" hidden="1" x14ac:dyDescent="0.2"/>
    <row r="5991" ht="12.75" hidden="1" x14ac:dyDescent="0.2"/>
    <row r="5992" ht="12.75" hidden="1" x14ac:dyDescent="0.2"/>
    <row r="5993" ht="12.75" hidden="1" x14ac:dyDescent="0.2"/>
    <row r="5994" ht="12.75" hidden="1" x14ac:dyDescent="0.2"/>
    <row r="5995" ht="12.75" hidden="1" x14ac:dyDescent="0.2"/>
    <row r="5996" ht="12.75" hidden="1" x14ac:dyDescent="0.2"/>
    <row r="5997" ht="12.75" hidden="1" x14ac:dyDescent="0.2"/>
    <row r="5998" ht="12.75" hidden="1" x14ac:dyDescent="0.2"/>
    <row r="5999" ht="12.75" hidden="1" x14ac:dyDescent="0.2"/>
    <row r="6000" ht="12.75" hidden="1" x14ac:dyDescent="0.2"/>
    <row r="6001" ht="12.75" hidden="1" x14ac:dyDescent="0.2"/>
    <row r="6002" ht="12.75" hidden="1" x14ac:dyDescent="0.2"/>
    <row r="6003" ht="12.75" hidden="1" x14ac:dyDescent="0.2"/>
    <row r="6004" ht="12.75" hidden="1" x14ac:dyDescent="0.2"/>
    <row r="6005" ht="12.75" hidden="1" x14ac:dyDescent="0.2"/>
    <row r="6006" ht="12.75" hidden="1" x14ac:dyDescent="0.2"/>
    <row r="6007" ht="12.75" hidden="1" x14ac:dyDescent="0.2"/>
    <row r="6008" ht="12.75" hidden="1" x14ac:dyDescent="0.2"/>
    <row r="6009" ht="12.75" hidden="1" x14ac:dyDescent="0.2"/>
    <row r="6010" ht="12.75" hidden="1" x14ac:dyDescent="0.2"/>
    <row r="6011" ht="12.75" hidden="1" x14ac:dyDescent="0.2"/>
    <row r="6012" ht="12.75" hidden="1" x14ac:dyDescent="0.2"/>
    <row r="6013" ht="12.75" hidden="1" x14ac:dyDescent="0.2"/>
    <row r="6014" ht="12.75" hidden="1" x14ac:dyDescent="0.2"/>
    <row r="6015" ht="12.75" hidden="1" x14ac:dyDescent="0.2"/>
    <row r="6016" ht="12.75" hidden="1" x14ac:dyDescent="0.2"/>
    <row r="6017" ht="12.75" hidden="1" x14ac:dyDescent="0.2"/>
    <row r="6018" ht="12.75" hidden="1" x14ac:dyDescent="0.2"/>
    <row r="6019" ht="12.75" hidden="1" x14ac:dyDescent="0.2"/>
    <row r="6020" ht="12.75" hidden="1" x14ac:dyDescent="0.2"/>
    <row r="6021" ht="12.75" hidden="1" x14ac:dyDescent="0.2"/>
    <row r="6022" ht="12.75" hidden="1" x14ac:dyDescent="0.2"/>
    <row r="6023" ht="12.75" hidden="1" x14ac:dyDescent="0.2"/>
    <row r="6024" ht="12.75" hidden="1" x14ac:dyDescent="0.2"/>
    <row r="6025" ht="12.75" hidden="1" x14ac:dyDescent="0.2"/>
    <row r="6026" ht="12.75" hidden="1" x14ac:dyDescent="0.2"/>
    <row r="6027" ht="12.75" hidden="1" x14ac:dyDescent="0.2"/>
    <row r="6028" ht="12.75" hidden="1" x14ac:dyDescent="0.2"/>
    <row r="6029" ht="12.75" hidden="1" x14ac:dyDescent="0.2"/>
    <row r="6030" ht="12.75" hidden="1" x14ac:dyDescent="0.2"/>
    <row r="6031" ht="12.75" hidden="1" x14ac:dyDescent="0.2"/>
    <row r="6032" ht="12.75" hidden="1" x14ac:dyDescent="0.2"/>
    <row r="6033" ht="12.75" hidden="1" x14ac:dyDescent="0.2"/>
    <row r="6034" ht="12.75" hidden="1" x14ac:dyDescent="0.2"/>
    <row r="6035" ht="12.75" hidden="1" x14ac:dyDescent="0.2"/>
    <row r="6036" ht="12.75" hidden="1" x14ac:dyDescent="0.2"/>
    <row r="6037" ht="12.75" hidden="1" x14ac:dyDescent="0.2"/>
    <row r="6038" ht="12.75" hidden="1" x14ac:dyDescent="0.2"/>
    <row r="6039" ht="12.75" hidden="1" x14ac:dyDescent="0.2"/>
    <row r="6040" ht="12.75" hidden="1" x14ac:dyDescent="0.2"/>
    <row r="6041" ht="12.75" hidden="1" x14ac:dyDescent="0.2"/>
    <row r="6042" ht="12.75" hidden="1" x14ac:dyDescent="0.2"/>
    <row r="6043" ht="12.75" hidden="1" x14ac:dyDescent="0.2"/>
    <row r="6044" ht="12.75" hidden="1" x14ac:dyDescent="0.2"/>
    <row r="6045" ht="12.75" hidden="1" x14ac:dyDescent="0.2"/>
    <row r="6046" ht="12.75" hidden="1" x14ac:dyDescent="0.2"/>
    <row r="6047" ht="12.75" hidden="1" x14ac:dyDescent="0.2"/>
    <row r="6048" ht="12.75" hidden="1" x14ac:dyDescent="0.2"/>
    <row r="6049" ht="12.75" hidden="1" x14ac:dyDescent="0.2"/>
    <row r="6050" ht="12.75" hidden="1" x14ac:dyDescent="0.2"/>
    <row r="6051" ht="12.75" hidden="1" x14ac:dyDescent="0.2"/>
    <row r="6052" ht="12.75" hidden="1" x14ac:dyDescent="0.2"/>
    <row r="6053" ht="12.75" hidden="1" x14ac:dyDescent="0.2"/>
    <row r="6054" ht="12.75" hidden="1" x14ac:dyDescent="0.2"/>
    <row r="6055" ht="12.75" hidden="1" x14ac:dyDescent="0.2"/>
    <row r="6056" ht="12.75" hidden="1" x14ac:dyDescent="0.2"/>
    <row r="6057" ht="12.75" hidden="1" x14ac:dyDescent="0.2"/>
    <row r="6058" ht="12.75" hidden="1" x14ac:dyDescent="0.2"/>
    <row r="6059" ht="12.75" hidden="1" x14ac:dyDescent="0.2"/>
    <row r="6060" ht="12.75" hidden="1" x14ac:dyDescent="0.2"/>
    <row r="6061" ht="12.75" hidden="1" x14ac:dyDescent="0.2"/>
    <row r="6062" ht="12.75" hidden="1" x14ac:dyDescent="0.2"/>
    <row r="6063" ht="12.75" hidden="1" x14ac:dyDescent="0.2"/>
    <row r="6064" ht="12.75" hidden="1" x14ac:dyDescent="0.2"/>
    <row r="6065" ht="12.75" hidden="1" x14ac:dyDescent="0.2"/>
    <row r="6066" ht="12.75" hidden="1" x14ac:dyDescent="0.2"/>
    <row r="6067" ht="12.75" hidden="1" x14ac:dyDescent="0.2"/>
    <row r="6068" ht="12.75" hidden="1" x14ac:dyDescent="0.2"/>
    <row r="6069" ht="12.75" hidden="1" x14ac:dyDescent="0.2"/>
    <row r="6070" ht="12.75" hidden="1" x14ac:dyDescent="0.2"/>
    <row r="6071" ht="12.75" hidden="1" x14ac:dyDescent="0.2"/>
    <row r="6072" ht="12.75" hidden="1" x14ac:dyDescent="0.2"/>
    <row r="6073" ht="12.75" hidden="1" x14ac:dyDescent="0.2"/>
    <row r="6074" ht="12.75" hidden="1" x14ac:dyDescent="0.2"/>
    <row r="6075" ht="12.75" hidden="1" x14ac:dyDescent="0.2"/>
    <row r="6076" ht="12.75" hidden="1" x14ac:dyDescent="0.2"/>
    <row r="6077" ht="12.75" hidden="1" x14ac:dyDescent="0.2"/>
    <row r="6078" ht="12.75" hidden="1" x14ac:dyDescent="0.2"/>
    <row r="6079" ht="12.75" hidden="1" x14ac:dyDescent="0.2"/>
    <row r="6080" ht="12.75" hidden="1" x14ac:dyDescent="0.2"/>
    <row r="6081" ht="12.75" hidden="1" x14ac:dyDescent="0.2"/>
    <row r="6082" ht="12.75" hidden="1" x14ac:dyDescent="0.2"/>
    <row r="6083" ht="12.75" hidden="1" x14ac:dyDescent="0.2"/>
    <row r="6084" ht="12.75" hidden="1" x14ac:dyDescent="0.2"/>
    <row r="6085" ht="12.75" hidden="1" x14ac:dyDescent="0.2"/>
    <row r="6086" ht="12.75" hidden="1" x14ac:dyDescent="0.2"/>
    <row r="6087" ht="12.75" hidden="1" x14ac:dyDescent="0.2"/>
    <row r="6088" ht="12.75" hidden="1" x14ac:dyDescent="0.2"/>
    <row r="6089" ht="12.75" hidden="1" x14ac:dyDescent="0.2"/>
    <row r="6090" ht="12.75" hidden="1" x14ac:dyDescent="0.2"/>
    <row r="6091" ht="12.75" hidden="1" x14ac:dyDescent="0.2"/>
    <row r="6092" ht="12.75" hidden="1" x14ac:dyDescent="0.2"/>
    <row r="6093" ht="12.75" hidden="1" x14ac:dyDescent="0.2"/>
    <row r="6094" ht="12.75" hidden="1" x14ac:dyDescent="0.2"/>
    <row r="6095" ht="12.75" hidden="1" x14ac:dyDescent="0.2"/>
    <row r="6096" ht="12.75" hidden="1" x14ac:dyDescent="0.2"/>
    <row r="6097" ht="12.75" hidden="1" x14ac:dyDescent="0.2"/>
    <row r="6098" ht="12.75" hidden="1" x14ac:dyDescent="0.2"/>
    <row r="6099" ht="12.75" hidden="1" x14ac:dyDescent="0.2"/>
    <row r="6100" ht="12.75" hidden="1" x14ac:dyDescent="0.2"/>
    <row r="6101" ht="12.75" hidden="1" x14ac:dyDescent="0.2"/>
    <row r="6102" ht="12.75" hidden="1" x14ac:dyDescent="0.2"/>
    <row r="6103" ht="12.75" hidden="1" x14ac:dyDescent="0.2"/>
    <row r="6104" ht="12.75" hidden="1" x14ac:dyDescent="0.2"/>
    <row r="6105" ht="12.75" hidden="1" x14ac:dyDescent="0.2"/>
    <row r="6106" ht="12.75" hidden="1" x14ac:dyDescent="0.2"/>
    <row r="6107" ht="12.75" hidden="1" x14ac:dyDescent="0.2"/>
    <row r="6108" ht="12.75" hidden="1" x14ac:dyDescent="0.2"/>
    <row r="6109" ht="12.75" hidden="1" x14ac:dyDescent="0.2"/>
    <row r="6110" ht="12.75" hidden="1" x14ac:dyDescent="0.2"/>
    <row r="6111" ht="12.75" hidden="1" x14ac:dyDescent="0.2"/>
    <row r="6112" ht="12.75" hidden="1" x14ac:dyDescent="0.2"/>
    <row r="6113" ht="12.75" hidden="1" x14ac:dyDescent="0.2"/>
    <row r="6114" ht="12.75" hidden="1" x14ac:dyDescent="0.2"/>
    <row r="6115" ht="12.75" hidden="1" x14ac:dyDescent="0.2"/>
    <row r="6116" ht="12.75" hidden="1" x14ac:dyDescent="0.2"/>
    <row r="6117" ht="12.75" hidden="1" x14ac:dyDescent="0.2"/>
    <row r="6118" ht="12.75" hidden="1" x14ac:dyDescent="0.2"/>
    <row r="6119" ht="12.75" hidden="1" x14ac:dyDescent="0.2"/>
    <row r="6120" ht="12.75" hidden="1" x14ac:dyDescent="0.2"/>
    <row r="6121" ht="12.75" hidden="1" x14ac:dyDescent="0.2"/>
    <row r="6122" ht="12.75" hidden="1" x14ac:dyDescent="0.2"/>
    <row r="6123" ht="12.75" hidden="1" x14ac:dyDescent="0.2"/>
    <row r="6124" ht="12.75" hidden="1" x14ac:dyDescent="0.2"/>
    <row r="6125" ht="12.75" hidden="1" x14ac:dyDescent="0.2"/>
    <row r="6126" ht="12.75" hidden="1" x14ac:dyDescent="0.2"/>
    <row r="6127" ht="12.75" hidden="1" x14ac:dyDescent="0.2"/>
    <row r="6128" ht="12.75" hidden="1" x14ac:dyDescent="0.2"/>
    <row r="6129" ht="12.75" hidden="1" x14ac:dyDescent="0.2"/>
    <row r="6130" ht="12.75" hidden="1" x14ac:dyDescent="0.2"/>
    <row r="6131" ht="12.75" hidden="1" x14ac:dyDescent="0.2"/>
    <row r="6132" ht="12.75" hidden="1" x14ac:dyDescent="0.2"/>
    <row r="6133" ht="12.75" hidden="1" x14ac:dyDescent="0.2"/>
    <row r="6134" ht="12.75" hidden="1" x14ac:dyDescent="0.2"/>
    <row r="6135" ht="12.75" hidden="1" x14ac:dyDescent="0.2"/>
    <row r="6136" ht="12.75" hidden="1" x14ac:dyDescent="0.2"/>
    <row r="6137" ht="12.75" hidden="1" x14ac:dyDescent="0.2"/>
    <row r="6138" ht="12.75" hidden="1" x14ac:dyDescent="0.2"/>
    <row r="6139" ht="12.75" hidden="1" x14ac:dyDescent="0.2"/>
    <row r="6140" ht="12.75" hidden="1" x14ac:dyDescent="0.2"/>
    <row r="6141" ht="12.75" hidden="1" x14ac:dyDescent="0.2"/>
    <row r="6142" ht="12.75" hidden="1" x14ac:dyDescent="0.2"/>
    <row r="6143" ht="12.75" hidden="1" x14ac:dyDescent="0.2"/>
    <row r="6144" ht="12.75" hidden="1" x14ac:dyDescent="0.2"/>
    <row r="6145" ht="12.75" hidden="1" x14ac:dyDescent="0.2"/>
    <row r="6146" ht="12.75" hidden="1" x14ac:dyDescent="0.2"/>
    <row r="6147" ht="12.75" hidden="1" x14ac:dyDescent="0.2"/>
    <row r="6148" ht="12.75" hidden="1" x14ac:dyDescent="0.2"/>
    <row r="6149" ht="12.75" hidden="1" x14ac:dyDescent="0.2"/>
    <row r="6150" ht="12.75" hidden="1" x14ac:dyDescent="0.2"/>
    <row r="6151" ht="12.75" hidden="1" x14ac:dyDescent="0.2"/>
    <row r="6152" ht="12.75" hidden="1" x14ac:dyDescent="0.2"/>
    <row r="6153" ht="12.75" hidden="1" x14ac:dyDescent="0.2"/>
    <row r="6154" ht="12.75" hidden="1" x14ac:dyDescent="0.2"/>
    <row r="6155" ht="12.75" hidden="1" x14ac:dyDescent="0.2"/>
    <row r="6156" ht="12.75" hidden="1" x14ac:dyDescent="0.2"/>
    <row r="6157" ht="12.75" hidden="1" x14ac:dyDescent="0.2"/>
    <row r="6158" ht="12.75" hidden="1" x14ac:dyDescent="0.2"/>
    <row r="6159" ht="12.75" hidden="1" x14ac:dyDescent="0.2"/>
    <row r="6160" ht="12.75" hidden="1" x14ac:dyDescent="0.2"/>
    <row r="6161" ht="12.75" hidden="1" x14ac:dyDescent="0.2"/>
    <row r="6162" ht="12.75" hidden="1" x14ac:dyDescent="0.2"/>
    <row r="6163" ht="12.75" hidden="1" x14ac:dyDescent="0.2"/>
    <row r="6164" ht="12.75" hidden="1" x14ac:dyDescent="0.2"/>
    <row r="6165" ht="12.75" hidden="1" x14ac:dyDescent="0.2"/>
    <row r="6166" ht="12.75" hidden="1" x14ac:dyDescent="0.2"/>
    <row r="6167" ht="12.75" hidden="1" x14ac:dyDescent="0.2"/>
    <row r="6168" ht="12.75" hidden="1" x14ac:dyDescent="0.2"/>
    <row r="6169" ht="12.75" hidden="1" x14ac:dyDescent="0.2"/>
    <row r="6170" ht="12.75" hidden="1" x14ac:dyDescent="0.2"/>
    <row r="6171" ht="12.75" hidden="1" x14ac:dyDescent="0.2"/>
    <row r="6172" ht="12.75" hidden="1" x14ac:dyDescent="0.2"/>
    <row r="6173" ht="12.75" hidden="1" x14ac:dyDescent="0.2"/>
    <row r="6174" ht="12.75" hidden="1" x14ac:dyDescent="0.2"/>
    <row r="6175" ht="12.75" hidden="1" x14ac:dyDescent="0.2"/>
    <row r="6176" ht="12.75" hidden="1" x14ac:dyDescent="0.2"/>
    <row r="6177" ht="12.75" hidden="1" x14ac:dyDescent="0.2"/>
    <row r="6178" ht="12.75" hidden="1" x14ac:dyDescent="0.2"/>
    <row r="6179" ht="12.75" hidden="1" x14ac:dyDescent="0.2"/>
    <row r="6180" ht="12.75" hidden="1" x14ac:dyDescent="0.2"/>
    <row r="6181" ht="12.75" hidden="1" x14ac:dyDescent="0.2"/>
    <row r="6182" ht="12.75" hidden="1" x14ac:dyDescent="0.2"/>
    <row r="6183" ht="12.75" hidden="1" x14ac:dyDescent="0.2"/>
    <row r="6184" ht="12.75" hidden="1" x14ac:dyDescent="0.2"/>
    <row r="6185" ht="12.75" hidden="1" x14ac:dyDescent="0.2"/>
    <row r="6186" ht="12.75" hidden="1" x14ac:dyDescent="0.2"/>
    <row r="6187" ht="12.75" hidden="1" x14ac:dyDescent="0.2"/>
    <row r="6188" ht="12.75" hidden="1" x14ac:dyDescent="0.2"/>
    <row r="6189" ht="12.75" hidden="1" x14ac:dyDescent="0.2"/>
    <row r="6190" ht="12.75" hidden="1" x14ac:dyDescent="0.2"/>
    <row r="6191" ht="12.75" hidden="1" x14ac:dyDescent="0.2"/>
    <row r="6192" ht="12.75" hidden="1" x14ac:dyDescent="0.2"/>
    <row r="6193" ht="12.75" hidden="1" x14ac:dyDescent="0.2"/>
    <row r="6194" ht="12.75" hidden="1" x14ac:dyDescent="0.2"/>
    <row r="6195" ht="12.75" hidden="1" x14ac:dyDescent="0.2"/>
    <row r="6196" ht="12.75" hidden="1" x14ac:dyDescent="0.2"/>
    <row r="6197" ht="12.75" hidden="1" x14ac:dyDescent="0.2"/>
    <row r="6198" ht="12.75" hidden="1" x14ac:dyDescent="0.2"/>
    <row r="6199" ht="12.75" hidden="1" x14ac:dyDescent="0.2"/>
    <row r="6200" ht="12.75" hidden="1" x14ac:dyDescent="0.2"/>
    <row r="6201" ht="12.75" hidden="1" x14ac:dyDescent="0.2"/>
    <row r="6202" ht="12.75" hidden="1" x14ac:dyDescent="0.2"/>
    <row r="6203" ht="12.75" hidden="1" x14ac:dyDescent="0.2"/>
    <row r="6204" ht="12.75" hidden="1" x14ac:dyDescent="0.2"/>
    <row r="6205" ht="12.75" hidden="1" x14ac:dyDescent="0.2"/>
    <row r="6206" ht="12.75" hidden="1" x14ac:dyDescent="0.2"/>
    <row r="6207" ht="12.75" hidden="1" x14ac:dyDescent="0.2"/>
    <row r="6208" ht="12.75" hidden="1" x14ac:dyDescent="0.2"/>
    <row r="6209" ht="12.75" hidden="1" x14ac:dyDescent="0.2"/>
    <row r="6210" ht="12.75" hidden="1" x14ac:dyDescent="0.2"/>
    <row r="6211" ht="12.75" hidden="1" x14ac:dyDescent="0.2"/>
    <row r="6212" ht="12.75" hidden="1" x14ac:dyDescent="0.2"/>
    <row r="6213" ht="12.75" hidden="1" x14ac:dyDescent="0.2"/>
    <row r="6214" ht="12.75" hidden="1" x14ac:dyDescent="0.2"/>
    <row r="6215" ht="12.75" hidden="1" x14ac:dyDescent="0.2"/>
    <row r="6216" ht="12.75" hidden="1" x14ac:dyDescent="0.2"/>
    <row r="6217" ht="12.75" hidden="1" x14ac:dyDescent="0.2"/>
    <row r="6218" ht="12.75" hidden="1" x14ac:dyDescent="0.2"/>
    <row r="6219" ht="12.75" hidden="1" x14ac:dyDescent="0.2"/>
    <row r="6220" ht="12.75" hidden="1" x14ac:dyDescent="0.2"/>
    <row r="6221" ht="12.75" hidden="1" x14ac:dyDescent="0.2"/>
    <row r="6222" ht="12.75" hidden="1" x14ac:dyDescent="0.2"/>
    <row r="6223" ht="12.75" hidden="1" x14ac:dyDescent="0.2"/>
    <row r="6224" ht="12.75" hidden="1" x14ac:dyDescent="0.2"/>
    <row r="6225" ht="12.75" hidden="1" x14ac:dyDescent="0.2"/>
    <row r="6226" ht="12.75" hidden="1" x14ac:dyDescent="0.2"/>
    <row r="6227" ht="12.75" hidden="1" x14ac:dyDescent="0.2"/>
    <row r="6228" ht="12.75" hidden="1" x14ac:dyDescent="0.2"/>
    <row r="6229" ht="12.75" hidden="1" x14ac:dyDescent="0.2"/>
    <row r="6230" ht="12.75" hidden="1" x14ac:dyDescent="0.2"/>
    <row r="6231" ht="12.75" hidden="1" x14ac:dyDescent="0.2"/>
    <row r="6232" ht="12.75" hidden="1" x14ac:dyDescent="0.2"/>
    <row r="6233" ht="12.75" hidden="1" x14ac:dyDescent="0.2"/>
    <row r="6234" ht="12.75" hidden="1" x14ac:dyDescent="0.2"/>
    <row r="6235" ht="12.75" hidden="1" x14ac:dyDescent="0.2"/>
    <row r="6236" ht="12.75" hidden="1" x14ac:dyDescent="0.2"/>
    <row r="6237" ht="12.75" hidden="1" x14ac:dyDescent="0.2"/>
    <row r="6238" ht="12.75" hidden="1" x14ac:dyDescent="0.2"/>
    <row r="6239" ht="12.75" hidden="1" x14ac:dyDescent="0.2"/>
    <row r="6240" ht="12.75" hidden="1" x14ac:dyDescent="0.2"/>
    <row r="6241" ht="12.75" hidden="1" x14ac:dyDescent="0.2"/>
    <row r="6242" ht="12.75" hidden="1" x14ac:dyDescent="0.2"/>
    <row r="6243" ht="12.75" hidden="1" x14ac:dyDescent="0.2"/>
    <row r="6244" ht="12.75" hidden="1" x14ac:dyDescent="0.2"/>
    <row r="6245" ht="12.75" hidden="1" x14ac:dyDescent="0.2"/>
    <row r="6246" ht="12.75" hidden="1" x14ac:dyDescent="0.2"/>
    <row r="6247" ht="12.75" hidden="1" x14ac:dyDescent="0.2"/>
    <row r="6248" ht="12.75" hidden="1" x14ac:dyDescent="0.2"/>
    <row r="6249" ht="12.75" hidden="1" x14ac:dyDescent="0.2"/>
    <row r="6250" ht="12.75" hidden="1" x14ac:dyDescent="0.2"/>
    <row r="6251" ht="12.75" hidden="1" x14ac:dyDescent="0.2"/>
    <row r="6252" ht="12.75" hidden="1" x14ac:dyDescent="0.2"/>
    <row r="6253" ht="12.75" hidden="1" x14ac:dyDescent="0.2"/>
    <row r="6254" ht="12.75" hidden="1" x14ac:dyDescent="0.2"/>
    <row r="6255" ht="12.75" hidden="1" x14ac:dyDescent="0.2"/>
    <row r="6256" ht="12.75" hidden="1" x14ac:dyDescent="0.2"/>
    <row r="6257" ht="12.75" hidden="1" x14ac:dyDescent="0.2"/>
    <row r="6258" ht="12.75" hidden="1" x14ac:dyDescent="0.2"/>
    <row r="6259" ht="12.75" hidden="1" x14ac:dyDescent="0.2"/>
    <row r="6260" ht="12.75" hidden="1" x14ac:dyDescent="0.2"/>
    <row r="6261" ht="12.75" hidden="1" x14ac:dyDescent="0.2"/>
    <row r="6262" ht="12.75" hidden="1" x14ac:dyDescent="0.2"/>
    <row r="6263" ht="12.75" hidden="1" x14ac:dyDescent="0.2"/>
    <row r="6264" ht="12.75" hidden="1" x14ac:dyDescent="0.2"/>
    <row r="6265" ht="12.75" hidden="1" x14ac:dyDescent="0.2"/>
    <row r="6266" ht="12.75" hidden="1" x14ac:dyDescent="0.2"/>
    <row r="6267" ht="12.75" hidden="1" x14ac:dyDescent="0.2"/>
    <row r="6268" ht="12.75" hidden="1" x14ac:dyDescent="0.2"/>
    <row r="6269" ht="12.75" hidden="1" x14ac:dyDescent="0.2"/>
    <row r="6270" ht="12.75" hidden="1" x14ac:dyDescent="0.2"/>
    <row r="6271" ht="12.75" hidden="1" x14ac:dyDescent="0.2"/>
    <row r="6272" ht="12.75" hidden="1" x14ac:dyDescent="0.2"/>
    <row r="6273" ht="12.75" hidden="1" x14ac:dyDescent="0.2"/>
    <row r="6274" ht="12.75" hidden="1" x14ac:dyDescent="0.2"/>
    <row r="6275" ht="12.75" hidden="1" x14ac:dyDescent="0.2"/>
    <row r="6276" ht="12.75" hidden="1" x14ac:dyDescent="0.2"/>
    <row r="6277" ht="12.75" hidden="1" x14ac:dyDescent="0.2"/>
    <row r="6278" ht="12.75" hidden="1" x14ac:dyDescent="0.2"/>
    <row r="6279" ht="12.75" hidden="1" x14ac:dyDescent="0.2"/>
    <row r="6280" ht="12.75" hidden="1" x14ac:dyDescent="0.2"/>
    <row r="6281" ht="12.75" hidden="1" x14ac:dyDescent="0.2"/>
    <row r="6282" ht="12.75" hidden="1" x14ac:dyDescent="0.2"/>
    <row r="6283" ht="12.75" hidden="1" x14ac:dyDescent="0.2"/>
    <row r="6284" ht="12.75" hidden="1" x14ac:dyDescent="0.2"/>
    <row r="6285" ht="12.75" hidden="1" x14ac:dyDescent="0.2"/>
    <row r="6286" ht="12.75" hidden="1" x14ac:dyDescent="0.2"/>
    <row r="6287" ht="12.75" hidden="1" x14ac:dyDescent="0.2"/>
    <row r="6288" ht="12.75" hidden="1" x14ac:dyDescent="0.2"/>
    <row r="6289" ht="12.75" hidden="1" x14ac:dyDescent="0.2"/>
    <row r="6290" ht="12.75" hidden="1" x14ac:dyDescent="0.2"/>
    <row r="6291" ht="12.75" hidden="1" x14ac:dyDescent="0.2"/>
    <row r="6292" ht="12.75" hidden="1" x14ac:dyDescent="0.2"/>
    <row r="6293" ht="12.75" hidden="1" x14ac:dyDescent="0.2"/>
    <row r="6294" ht="12.75" hidden="1" x14ac:dyDescent="0.2"/>
    <row r="6295" ht="12.75" hidden="1" x14ac:dyDescent="0.2"/>
    <row r="6296" ht="12.75" hidden="1" x14ac:dyDescent="0.2"/>
    <row r="6297" ht="12.75" hidden="1" x14ac:dyDescent="0.2"/>
    <row r="6298" ht="12.75" hidden="1" x14ac:dyDescent="0.2"/>
    <row r="6299" ht="12.75" hidden="1" x14ac:dyDescent="0.2"/>
    <row r="6300" ht="12.75" hidden="1" x14ac:dyDescent="0.2"/>
    <row r="6301" ht="12.75" hidden="1" x14ac:dyDescent="0.2"/>
    <row r="6302" ht="12.75" hidden="1" x14ac:dyDescent="0.2"/>
    <row r="6303" ht="12.75" hidden="1" x14ac:dyDescent="0.2"/>
    <row r="6304" ht="12.75" hidden="1" x14ac:dyDescent="0.2"/>
    <row r="6305" ht="12.75" hidden="1" x14ac:dyDescent="0.2"/>
    <row r="6306" ht="12.75" hidden="1" x14ac:dyDescent="0.2"/>
    <row r="6307" ht="12.75" hidden="1" x14ac:dyDescent="0.2"/>
    <row r="6308" ht="12.75" hidden="1" x14ac:dyDescent="0.2"/>
    <row r="6309" ht="12.75" hidden="1" x14ac:dyDescent="0.2"/>
    <row r="6310" ht="12.75" hidden="1" x14ac:dyDescent="0.2"/>
    <row r="6311" ht="12.75" hidden="1" x14ac:dyDescent="0.2"/>
    <row r="6312" ht="12.75" hidden="1" x14ac:dyDescent="0.2"/>
    <row r="6313" ht="12.75" hidden="1" x14ac:dyDescent="0.2"/>
    <row r="6314" ht="12.75" hidden="1" x14ac:dyDescent="0.2"/>
    <row r="6315" ht="12.75" hidden="1" x14ac:dyDescent="0.2"/>
    <row r="6316" ht="12.75" hidden="1" x14ac:dyDescent="0.2"/>
    <row r="6317" ht="12.75" hidden="1" x14ac:dyDescent="0.2"/>
    <row r="6318" ht="12.75" hidden="1" x14ac:dyDescent="0.2"/>
    <row r="6319" ht="12.75" hidden="1" x14ac:dyDescent="0.2"/>
    <row r="6320" ht="12.75" hidden="1" x14ac:dyDescent="0.2"/>
    <row r="6321" ht="12.75" hidden="1" x14ac:dyDescent="0.2"/>
    <row r="6322" ht="12.75" hidden="1" x14ac:dyDescent="0.2"/>
    <row r="6323" ht="12.75" hidden="1" x14ac:dyDescent="0.2"/>
    <row r="6324" ht="12.75" hidden="1" x14ac:dyDescent="0.2"/>
    <row r="6325" ht="12.75" hidden="1" x14ac:dyDescent="0.2"/>
    <row r="6326" ht="12.75" hidden="1" x14ac:dyDescent="0.2"/>
    <row r="6327" ht="12.75" hidden="1" x14ac:dyDescent="0.2"/>
    <row r="6328" ht="12.75" hidden="1" x14ac:dyDescent="0.2"/>
    <row r="6329" ht="12.75" hidden="1" x14ac:dyDescent="0.2"/>
    <row r="6330" ht="12.75" hidden="1" x14ac:dyDescent="0.2"/>
    <row r="6331" ht="12.75" hidden="1" x14ac:dyDescent="0.2"/>
    <row r="6332" ht="12.75" hidden="1" x14ac:dyDescent="0.2"/>
    <row r="6333" ht="12.75" hidden="1" x14ac:dyDescent="0.2"/>
    <row r="6334" ht="12.75" hidden="1" x14ac:dyDescent="0.2"/>
    <row r="6335" ht="12.75" hidden="1" x14ac:dyDescent="0.2"/>
    <row r="6336" ht="12.75" hidden="1" x14ac:dyDescent="0.2"/>
    <row r="6337" ht="12.75" hidden="1" x14ac:dyDescent="0.2"/>
    <row r="6338" ht="12.75" hidden="1" x14ac:dyDescent="0.2"/>
    <row r="6339" ht="12.75" hidden="1" x14ac:dyDescent="0.2"/>
    <row r="6340" ht="12.75" hidden="1" x14ac:dyDescent="0.2"/>
    <row r="6341" ht="12.75" hidden="1" x14ac:dyDescent="0.2"/>
    <row r="6342" ht="12.75" hidden="1" x14ac:dyDescent="0.2"/>
    <row r="6343" ht="12.75" hidden="1" x14ac:dyDescent="0.2"/>
    <row r="6344" ht="12.75" hidden="1" x14ac:dyDescent="0.2"/>
    <row r="6345" ht="12.75" hidden="1" x14ac:dyDescent="0.2"/>
    <row r="6346" ht="12.75" hidden="1" x14ac:dyDescent="0.2"/>
    <row r="6347" ht="12.75" hidden="1" x14ac:dyDescent="0.2"/>
    <row r="6348" ht="12.75" hidden="1" x14ac:dyDescent="0.2"/>
    <row r="6349" ht="12.75" hidden="1" x14ac:dyDescent="0.2"/>
    <row r="6350" ht="12.75" hidden="1" x14ac:dyDescent="0.2"/>
    <row r="6351" ht="12.75" hidden="1" x14ac:dyDescent="0.2"/>
    <row r="6352" ht="12.75" hidden="1" x14ac:dyDescent="0.2"/>
    <row r="6353" ht="12.75" hidden="1" x14ac:dyDescent="0.2"/>
    <row r="6354" ht="12.75" hidden="1" x14ac:dyDescent="0.2"/>
    <row r="6355" ht="12.75" hidden="1" x14ac:dyDescent="0.2"/>
    <row r="6356" ht="12.75" hidden="1" x14ac:dyDescent="0.2"/>
    <row r="6357" ht="12.75" hidden="1" x14ac:dyDescent="0.2"/>
    <row r="6358" ht="12.75" hidden="1" x14ac:dyDescent="0.2"/>
    <row r="6359" ht="12.75" hidden="1" x14ac:dyDescent="0.2"/>
    <row r="6360" ht="12.75" hidden="1" x14ac:dyDescent="0.2"/>
    <row r="6361" ht="12.75" hidden="1" x14ac:dyDescent="0.2"/>
    <row r="6362" ht="12.75" hidden="1" x14ac:dyDescent="0.2"/>
    <row r="6363" ht="12.75" hidden="1" x14ac:dyDescent="0.2"/>
    <row r="6364" ht="12.75" hidden="1" x14ac:dyDescent="0.2"/>
    <row r="6365" ht="12.75" hidden="1" x14ac:dyDescent="0.2"/>
    <row r="6366" ht="12.75" hidden="1" x14ac:dyDescent="0.2"/>
    <row r="6367" ht="12.75" hidden="1" x14ac:dyDescent="0.2"/>
    <row r="6368" ht="12.75" hidden="1" x14ac:dyDescent="0.2"/>
    <row r="6369" ht="12.75" hidden="1" x14ac:dyDescent="0.2"/>
    <row r="6370" ht="12.75" hidden="1" x14ac:dyDescent="0.2"/>
    <row r="6371" ht="12.75" hidden="1" x14ac:dyDescent="0.2"/>
    <row r="6372" ht="12.75" hidden="1" x14ac:dyDescent="0.2"/>
    <row r="6373" ht="12.75" hidden="1" x14ac:dyDescent="0.2"/>
    <row r="6374" ht="12.75" hidden="1" x14ac:dyDescent="0.2"/>
    <row r="6375" ht="12.75" hidden="1" x14ac:dyDescent="0.2"/>
    <row r="6376" ht="12.75" hidden="1" x14ac:dyDescent="0.2"/>
    <row r="6377" ht="12.75" hidden="1" x14ac:dyDescent="0.2"/>
    <row r="6378" ht="12.75" hidden="1" x14ac:dyDescent="0.2"/>
    <row r="6379" ht="12.75" hidden="1" x14ac:dyDescent="0.2"/>
    <row r="6380" ht="12.75" hidden="1" x14ac:dyDescent="0.2"/>
    <row r="6381" ht="12.75" hidden="1" x14ac:dyDescent="0.2"/>
    <row r="6382" ht="12.75" hidden="1" x14ac:dyDescent="0.2"/>
    <row r="6383" ht="12.75" hidden="1" x14ac:dyDescent="0.2"/>
    <row r="6384" ht="12.75" hidden="1" x14ac:dyDescent="0.2"/>
    <row r="6385" ht="12.75" hidden="1" x14ac:dyDescent="0.2"/>
    <row r="6386" ht="12.75" hidden="1" x14ac:dyDescent="0.2"/>
    <row r="6387" ht="12.75" hidden="1" x14ac:dyDescent="0.2"/>
    <row r="6388" ht="12.75" hidden="1" x14ac:dyDescent="0.2"/>
    <row r="6389" ht="12.75" hidden="1" x14ac:dyDescent="0.2"/>
    <row r="6390" ht="12.75" hidden="1" x14ac:dyDescent="0.2"/>
    <row r="6391" ht="12.75" hidden="1" x14ac:dyDescent="0.2"/>
    <row r="6392" ht="12.75" hidden="1" x14ac:dyDescent="0.2"/>
    <row r="6393" ht="12.75" hidden="1" x14ac:dyDescent="0.2"/>
    <row r="6394" ht="12.75" hidden="1" x14ac:dyDescent="0.2"/>
    <row r="6395" ht="12.75" hidden="1" x14ac:dyDescent="0.2"/>
    <row r="6396" ht="12.75" hidden="1" x14ac:dyDescent="0.2"/>
    <row r="6397" ht="12.75" hidden="1" x14ac:dyDescent="0.2"/>
    <row r="6398" ht="12.75" hidden="1" x14ac:dyDescent="0.2"/>
    <row r="6399" ht="12.75" hidden="1" x14ac:dyDescent="0.2"/>
    <row r="6400" ht="12.75" hidden="1" x14ac:dyDescent="0.2"/>
    <row r="6401" ht="12.75" hidden="1" x14ac:dyDescent="0.2"/>
    <row r="6402" ht="12.75" hidden="1" x14ac:dyDescent="0.2"/>
    <row r="6403" ht="12.75" hidden="1" x14ac:dyDescent="0.2"/>
    <row r="6404" ht="12.75" hidden="1" x14ac:dyDescent="0.2"/>
    <row r="6405" ht="12.75" hidden="1" x14ac:dyDescent="0.2"/>
    <row r="6406" ht="12.75" hidden="1" x14ac:dyDescent="0.2"/>
    <row r="6407" ht="12.75" hidden="1" x14ac:dyDescent="0.2"/>
    <row r="6408" ht="12.75" hidden="1" x14ac:dyDescent="0.2"/>
    <row r="6409" ht="12.75" hidden="1" x14ac:dyDescent="0.2"/>
    <row r="6410" ht="12.75" hidden="1" x14ac:dyDescent="0.2"/>
    <row r="6411" ht="12.75" hidden="1" x14ac:dyDescent="0.2"/>
    <row r="6412" ht="12.75" hidden="1" x14ac:dyDescent="0.2"/>
    <row r="6413" ht="12.75" hidden="1" x14ac:dyDescent="0.2"/>
    <row r="6414" ht="12.75" hidden="1" x14ac:dyDescent="0.2"/>
    <row r="6415" ht="12.75" hidden="1" x14ac:dyDescent="0.2"/>
    <row r="6416" ht="12.75" hidden="1" x14ac:dyDescent="0.2"/>
    <row r="6417" ht="12.75" hidden="1" x14ac:dyDescent="0.2"/>
    <row r="6418" ht="12.75" hidden="1" x14ac:dyDescent="0.2"/>
    <row r="6419" ht="12.75" hidden="1" x14ac:dyDescent="0.2"/>
    <row r="6420" ht="12.75" hidden="1" x14ac:dyDescent="0.2"/>
    <row r="6421" ht="12.75" hidden="1" x14ac:dyDescent="0.2"/>
    <row r="6422" ht="12.75" hidden="1" x14ac:dyDescent="0.2"/>
    <row r="6423" ht="12.75" hidden="1" x14ac:dyDescent="0.2"/>
    <row r="6424" ht="12.75" hidden="1" x14ac:dyDescent="0.2"/>
    <row r="6425" ht="12.75" hidden="1" x14ac:dyDescent="0.2"/>
    <row r="6426" ht="12.75" hidden="1" x14ac:dyDescent="0.2"/>
    <row r="6427" ht="12.75" hidden="1" x14ac:dyDescent="0.2"/>
    <row r="6428" ht="12.75" hidden="1" x14ac:dyDescent="0.2"/>
    <row r="6429" ht="12.75" hidden="1" x14ac:dyDescent="0.2"/>
    <row r="6430" ht="12.75" hidden="1" x14ac:dyDescent="0.2"/>
    <row r="6431" ht="12.75" hidden="1" x14ac:dyDescent="0.2"/>
    <row r="6432" ht="12.75" hidden="1" x14ac:dyDescent="0.2"/>
    <row r="6433" ht="12.75" hidden="1" x14ac:dyDescent="0.2"/>
    <row r="6434" ht="12.75" hidden="1" x14ac:dyDescent="0.2"/>
    <row r="6435" ht="12.75" hidden="1" x14ac:dyDescent="0.2"/>
    <row r="6436" ht="12.75" hidden="1" x14ac:dyDescent="0.2"/>
    <row r="6437" ht="12.75" hidden="1" x14ac:dyDescent="0.2"/>
    <row r="6438" ht="12.75" hidden="1" x14ac:dyDescent="0.2"/>
    <row r="6439" ht="12.75" hidden="1" x14ac:dyDescent="0.2"/>
    <row r="6440" ht="12.75" hidden="1" x14ac:dyDescent="0.2"/>
    <row r="6441" ht="12.75" hidden="1" x14ac:dyDescent="0.2"/>
    <row r="6442" ht="12.75" hidden="1" x14ac:dyDescent="0.2"/>
    <row r="6443" ht="12.75" hidden="1" x14ac:dyDescent="0.2"/>
    <row r="6444" ht="12.75" hidden="1" x14ac:dyDescent="0.2"/>
    <row r="6445" ht="12.75" hidden="1" x14ac:dyDescent="0.2"/>
    <row r="6446" ht="12.75" hidden="1" x14ac:dyDescent="0.2"/>
    <row r="6447" ht="12.75" hidden="1" x14ac:dyDescent="0.2"/>
    <row r="6448" ht="12.75" hidden="1" x14ac:dyDescent="0.2"/>
    <row r="6449" ht="12.75" hidden="1" x14ac:dyDescent="0.2"/>
    <row r="6450" ht="12.75" hidden="1" x14ac:dyDescent="0.2"/>
    <row r="6451" ht="12.75" hidden="1" x14ac:dyDescent="0.2"/>
    <row r="6452" ht="12.75" hidden="1" x14ac:dyDescent="0.2"/>
    <row r="6453" ht="12.75" hidden="1" x14ac:dyDescent="0.2"/>
    <row r="6454" ht="12.75" hidden="1" x14ac:dyDescent="0.2"/>
    <row r="6455" ht="12.75" hidden="1" x14ac:dyDescent="0.2"/>
    <row r="6456" ht="12.75" hidden="1" x14ac:dyDescent="0.2"/>
    <row r="6457" ht="12.75" hidden="1" x14ac:dyDescent="0.2"/>
    <row r="6458" ht="12.75" hidden="1" x14ac:dyDescent="0.2"/>
    <row r="6459" ht="12.75" hidden="1" x14ac:dyDescent="0.2"/>
    <row r="6460" ht="12.75" hidden="1" x14ac:dyDescent="0.2"/>
    <row r="6461" ht="12.75" hidden="1" x14ac:dyDescent="0.2"/>
    <row r="6462" ht="12.75" hidden="1" x14ac:dyDescent="0.2"/>
    <row r="6463" ht="12.75" hidden="1" x14ac:dyDescent="0.2"/>
    <row r="6464" ht="12.75" hidden="1" x14ac:dyDescent="0.2"/>
    <row r="6465" ht="12.75" hidden="1" x14ac:dyDescent="0.2"/>
    <row r="6466" ht="12.75" hidden="1" x14ac:dyDescent="0.2"/>
    <row r="6467" ht="12.75" hidden="1" x14ac:dyDescent="0.2"/>
    <row r="6468" ht="12.75" hidden="1" x14ac:dyDescent="0.2"/>
    <row r="6469" ht="12.75" hidden="1" x14ac:dyDescent="0.2"/>
    <row r="6470" ht="12.75" hidden="1" x14ac:dyDescent="0.2"/>
    <row r="6471" ht="12.75" hidden="1" x14ac:dyDescent="0.2"/>
    <row r="6472" ht="12.75" hidden="1" x14ac:dyDescent="0.2"/>
    <row r="6473" ht="12.75" hidden="1" x14ac:dyDescent="0.2"/>
    <row r="6474" ht="12.75" hidden="1" x14ac:dyDescent="0.2"/>
    <row r="6475" ht="12.75" hidden="1" x14ac:dyDescent="0.2"/>
    <row r="6476" ht="12.75" hidden="1" x14ac:dyDescent="0.2"/>
    <row r="6477" ht="12.75" hidden="1" x14ac:dyDescent="0.2"/>
    <row r="6478" ht="12.75" hidden="1" x14ac:dyDescent="0.2"/>
    <row r="6479" ht="12.75" hidden="1" x14ac:dyDescent="0.2"/>
    <row r="6480" ht="12.75" hidden="1" x14ac:dyDescent="0.2"/>
    <row r="6481" ht="12.75" hidden="1" x14ac:dyDescent="0.2"/>
    <row r="6482" ht="12.75" hidden="1" x14ac:dyDescent="0.2"/>
    <row r="6483" ht="12.75" hidden="1" x14ac:dyDescent="0.2"/>
    <row r="6484" ht="12.75" hidden="1" x14ac:dyDescent="0.2"/>
    <row r="6485" ht="12.75" hidden="1" x14ac:dyDescent="0.2"/>
    <row r="6486" ht="12.75" hidden="1" x14ac:dyDescent="0.2"/>
    <row r="6487" ht="12.75" hidden="1" x14ac:dyDescent="0.2"/>
    <row r="6488" ht="12.75" hidden="1" x14ac:dyDescent="0.2"/>
    <row r="6489" ht="12.75" hidden="1" x14ac:dyDescent="0.2"/>
    <row r="6490" ht="12.75" hidden="1" x14ac:dyDescent="0.2"/>
    <row r="6491" ht="12.75" hidden="1" x14ac:dyDescent="0.2"/>
    <row r="6492" ht="12.75" hidden="1" x14ac:dyDescent="0.2"/>
    <row r="6493" ht="12.75" hidden="1" x14ac:dyDescent="0.2"/>
    <row r="6494" ht="12.75" hidden="1" x14ac:dyDescent="0.2"/>
    <row r="6495" ht="12.75" hidden="1" x14ac:dyDescent="0.2"/>
    <row r="6496" ht="12.75" hidden="1" x14ac:dyDescent="0.2"/>
    <row r="6497" ht="12.75" hidden="1" x14ac:dyDescent="0.2"/>
    <row r="6498" ht="12.75" hidden="1" x14ac:dyDescent="0.2"/>
    <row r="6499" ht="12.75" hidden="1" x14ac:dyDescent="0.2"/>
    <row r="6500" ht="12.75" hidden="1" x14ac:dyDescent="0.2"/>
    <row r="6501" ht="12.75" hidden="1" x14ac:dyDescent="0.2"/>
    <row r="6502" ht="12.75" hidden="1" x14ac:dyDescent="0.2"/>
    <row r="6503" ht="12.75" hidden="1" x14ac:dyDescent="0.2"/>
    <row r="6504" ht="12.75" hidden="1" x14ac:dyDescent="0.2"/>
    <row r="6505" ht="12.75" hidden="1" x14ac:dyDescent="0.2"/>
    <row r="6506" ht="12.75" hidden="1" x14ac:dyDescent="0.2"/>
    <row r="6507" ht="12.75" hidden="1" x14ac:dyDescent="0.2"/>
    <row r="6508" ht="12.75" hidden="1" x14ac:dyDescent="0.2"/>
    <row r="6509" ht="12.75" hidden="1" x14ac:dyDescent="0.2"/>
    <row r="6510" ht="12.75" hidden="1" x14ac:dyDescent="0.2"/>
    <row r="6511" ht="12.75" hidden="1" x14ac:dyDescent="0.2"/>
    <row r="6512" ht="12.75" hidden="1" x14ac:dyDescent="0.2"/>
    <row r="6513" ht="12.75" hidden="1" x14ac:dyDescent="0.2"/>
    <row r="6514" ht="12.75" hidden="1" x14ac:dyDescent="0.2"/>
    <row r="6515" ht="12.75" hidden="1" x14ac:dyDescent="0.2"/>
    <row r="6516" ht="12.75" hidden="1" x14ac:dyDescent="0.2"/>
    <row r="6517" ht="12.75" hidden="1" x14ac:dyDescent="0.2"/>
    <row r="6518" ht="12.75" hidden="1" x14ac:dyDescent="0.2"/>
    <row r="6519" ht="12.75" hidden="1" x14ac:dyDescent="0.2"/>
    <row r="6520" ht="12.75" hidden="1" x14ac:dyDescent="0.2"/>
    <row r="6521" ht="12.75" hidden="1" x14ac:dyDescent="0.2"/>
    <row r="6522" ht="12.75" hidden="1" x14ac:dyDescent="0.2"/>
    <row r="6523" ht="12.75" hidden="1" x14ac:dyDescent="0.2"/>
    <row r="6524" ht="12.75" hidden="1" x14ac:dyDescent="0.2"/>
    <row r="6525" ht="12.75" hidden="1" x14ac:dyDescent="0.2"/>
    <row r="6526" ht="12.75" hidden="1" x14ac:dyDescent="0.2"/>
    <row r="6527" ht="12.75" hidden="1" x14ac:dyDescent="0.2"/>
    <row r="6528" ht="12.75" hidden="1" x14ac:dyDescent="0.2"/>
    <row r="6529" ht="12.75" hidden="1" x14ac:dyDescent="0.2"/>
    <row r="6530" ht="12.75" hidden="1" x14ac:dyDescent="0.2"/>
    <row r="6531" ht="12.75" hidden="1" x14ac:dyDescent="0.2"/>
    <row r="6532" ht="12.75" hidden="1" x14ac:dyDescent="0.2"/>
    <row r="6533" ht="12.75" hidden="1" x14ac:dyDescent="0.2"/>
    <row r="6534" ht="12.75" hidden="1" x14ac:dyDescent="0.2"/>
    <row r="6535" ht="12.75" hidden="1" x14ac:dyDescent="0.2"/>
    <row r="6536" ht="12.75" hidden="1" x14ac:dyDescent="0.2"/>
    <row r="6537" ht="12.75" hidden="1" x14ac:dyDescent="0.2"/>
    <row r="6538" ht="12.75" hidden="1" x14ac:dyDescent="0.2"/>
    <row r="6539" ht="12.75" hidden="1" x14ac:dyDescent="0.2"/>
    <row r="6540" ht="12.75" hidden="1" x14ac:dyDescent="0.2"/>
    <row r="6541" ht="12.75" hidden="1" x14ac:dyDescent="0.2"/>
    <row r="6542" ht="12.75" hidden="1" x14ac:dyDescent="0.2"/>
    <row r="6543" ht="12.75" hidden="1" x14ac:dyDescent="0.2"/>
    <row r="6544" ht="12.75" hidden="1" x14ac:dyDescent="0.2"/>
    <row r="6545" ht="12.75" hidden="1" x14ac:dyDescent="0.2"/>
    <row r="6546" ht="12.75" hidden="1" x14ac:dyDescent="0.2"/>
    <row r="6547" ht="12.75" hidden="1" x14ac:dyDescent="0.2"/>
    <row r="6548" ht="12.75" hidden="1" x14ac:dyDescent="0.2"/>
    <row r="6549" ht="12.75" hidden="1" x14ac:dyDescent="0.2"/>
    <row r="6550" ht="12.75" hidden="1" x14ac:dyDescent="0.2"/>
    <row r="6551" ht="12.75" hidden="1" x14ac:dyDescent="0.2"/>
    <row r="6552" ht="12.75" hidden="1" x14ac:dyDescent="0.2"/>
    <row r="6553" ht="12.75" hidden="1" x14ac:dyDescent="0.2"/>
    <row r="6554" ht="12.75" hidden="1" x14ac:dyDescent="0.2"/>
    <row r="6555" ht="12.75" hidden="1" x14ac:dyDescent="0.2"/>
    <row r="6556" ht="12.75" hidden="1" x14ac:dyDescent="0.2"/>
    <row r="6557" ht="12.75" hidden="1" x14ac:dyDescent="0.2"/>
    <row r="6558" ht="12.75" hidden="1" x14ac:dyDescent="0.2"/>
    <row r="6559" ht="12.75" hidden="1" x14ac:dyDescent="0.2"/>
    <row r="6560" ht="12.75" hidden="1" x14ac:dyDescent="0.2"/>
    <row r="6561" ht="12.75" hidden="1" x14ac:dyDescent="0.2"/>
    <row r="6562" ht="12.75" hidden="1" x14ac:dyDescent="0.2"/>
    <row r="6563" ht="12.75" hidden="1" x14ac:dyDescent="0.2"/>
    <row r="6564" ht="12.75" hidden="1" x14ac:dyDescent="0.2"/>
    <row r="6565" ht="12.75" hidden="1" x14ac:dyDescent="0.2"/>
    <row r="6566" ht="12.75" hidden="1" x14ac:dyDescent="0.2"/>
    <row r="6567" ht="12.75" hidden="1" x14ac:dyDescent="0.2"/>
    <row r="6568" ht="12.75" hidden="1" x14ac:dyDescent="0.2"/>
    <row r="6569" ht="12.75" hidden="1" x14ac:dyDescent="0.2"/>
    <row r="6570" ht="12.75" hidden="1" x14ac:dyDescent="0.2"/>
    <row r="6571" ht="12.75" hidden="1" x14ac:dyDescent="0.2"/>
    <row r="6572" ht="12.75" hidden="1" x14ac:dyDescent="0.2"/>
    <row r="6573" ht="12.75" hidden="1" x14ac:dyDescent="0.2"/>
    <row r="6574" ht="12.75" hidden="1" x14ac:dyDescent="0.2"/>
    <row r="6575" ht="12.75" hidden="1" x14ac:dyDescent="0.2"/>
    <row r="6576" ht="12.75" hidden="1" x14ac:dyDescent="0.2"/>
    <row r="6577" ht="12.75" hidden="1" x14ac:dyDescent="0.2"/>
    <row r="6578" ht="12.75" hidden="1" x14ac:dyDescent="0.2"/>
    <row r="6579" ht="12.75" hidden="1" x14ac:dyDescent="0.2"/>
    <row r="6580" ht="12.75" hidden="1" x14ac:dyDescent="0.2"/>
    <row r="6581" ht="12.75" hidden="1" x14ac:dyDescent="0.2"/>
    <row r="6582" ht="12.75" hidden="1" x14ac:dyDescent="0.2"/>
    <row r="6583" ht="12.75" hidden="1" x14ac:dyDescent="0.2"/>
    <row r="6584" ht="12.75" hidden="1" x14ac:dyDescent="0.2"/>
    <row r="6585" ht="12.75" hidden="1" x14ac:dyDescent="0.2"/>
    <row r="6586" ht="12.75" hidden="1" x14ac:dyDescent="0.2"/>
    <row r="6587" ht="12.75" hidden="1" x14ac:dyDescent="0.2"/>
    <row r="6588" ht="12.75" hidden="1" x14ac:dyDescent="0.2"/>
    <row r="6589" ht="12.75" hidden="1" x14ac:dyDescent="0.2"/>
    <row r="6590" ht="12.75" hidden="1" x14ac:dyDescent="0.2"/>
    <row r="6591" ht="12.75" hidden="1" x14ac:dyDescent="0.2"/>
    <row r="6592" ht="12.75" hidden="1" x14ac:dyDescent="0.2"/>
    <row r="6593" ht="12.75" hidden="1" x14ac:dyDescent="0.2"/>
    <row r="6594" ht="12.75" hidden="1" x14ac:dyDescent="0.2"/>
    <row r="6595" ht="12.75" hidden="1" x14ac:dyDescent="0.2"/>
    <row r="6596" ht="12.75" hidden="1" x14ac:dyDescent="0.2"/>
    <row r="6597" ht="12.75" hidden="1" x14ac:dyDescent="0.2"/>
    <row r="6598" ht="12.75" hidden="1" x14ac:dyDescent="0.2"/>
    <row r="6599" ht="12.75" hidden="1" x14ac:dyDescent="0.2"/>
    <row r="6600" ht="12.75" hidden="1" x14ac:dyDescent="0.2"/>
    <row r="6601" ht="12.75" hidden="1" x14ac:dyDescent="0.2"/>
    <row r="6602" ht="12.75" hidden="1" x14ac:dyDescent="0.2"/>
    <row r="6603" ht="12.75" hidden="1" x14ac:dyDescent="0.2"/>
    <row r="6604" ht="12.75" hidden="1" x14ac:dyDescent="0.2"/>
    <row r="6605" ht="12.75" hidden="1" x14ac:dyDescent="0.2"/>
    <row r="6606" ht="12.75" hidden="1" x14ac:dyDescent="0.2"/>
    <row r="6607" ht="12.75" hidden="1" x14ac:dyDescent="0.2"/>
    <row r="6608" ht="12.75" hidden="1" x14ac:dyDescent="0.2"/>
    <row r="6609" ht="12.75" hidden="1" x14ac:dyDescent="0.2"/>
    <row r="6610" ht="12.75" hidden="1" x14ac:dyDescent="0.2"/>
    <row r="6611" ht="12.75" hidden="1" x14ac:dyDescent="0.2"/>
    <row r="6612" ht="12.75" hidden="1" x14ac:dyDescent="0.2"/>
    <row r="6613" ht="12.75" hidden="1" x14ac:dyDescent="0.2"/>
    <row r="6614" ht="12.75" hidden="1" x14ac:dyDescent="0.2"/>
    <row r="6615" ht="12.75" hidden="1" x14ac:dyDescent="0.2"/>
    <row r="6616" ht="12.75" hidden="1" x14ac:dyDescent="0.2"/>
    <row r="6617" ht="12.75" hidden="1" x14ac:dyDescent="0.2"/>
    <row r="6618" ht="12.75" hidden="1" x14ac:dyDescent="0.2"/>
    <row r="6619" ht="12.75" hidden="1" x14ac:dyDescent="0.2"/>
    <row r="6620" ht="12.75" hidden="1" x14ac:dyDescent="0.2"/>
    <row r="6621" ht="12.75" hidden="1" x14ac:dyDescent="0.2"/>
    <row r="6622" ht="12.75" hidden="1" x14ac:dyDescent="0.2"/>
    <row r="6623" ht="12.75" hidden="1" x14ac:dyDescent="0.2"/>
    <row r="6624" ht="12.75" hidden="1" x14ac:dyDescent="0.2"/>
    <row r="6625" ht="12.75" hidden="1" x14ac:dyDescent="0.2"/>
    <row r="6626" ht="12.75" hidden="1" x14ac:dyDescent="0.2"/>
    <row r="6627" ht="12.75" hidden="1" x14ac:dyDescent="0.2"/>
    <row r="6628" ht="12.75" hidden="1" x14ac:dyDescent="0.2"/>
    <row r="6629" ht="12.75" hidden="1" x14ac:dyDescent="0.2"/>
    <row r="6630" ht="12.75" hidden="1" x14ac:dyDescent="0.2"/>
    <row r="6631" ht="12.75" hidden="1" x14ac:dyDescent="0.2"/>
    <row r="6632" ht="12.75" hidden="1" x14ac:dyDescent="0.2"/>
    <row r="6633" ht="12.75" hidden="1" x14ac:dyDescent="0.2"/>
    <row r="6634" ht="12.75" hidden="1" x14ac:dyDescent="0.2"/>
    <row r="6635" ht="12.75" hidden="1" x14ac:dyDescent="0.2"/>
    <row r="6636" ht="12.75" hidden="1" x14ac:dyDescent="0.2"/>
    <row r="6637" ht="12.75" hidden="1" x14ac:dyDescent="0.2"/>
    <row r="6638" ht="12.75" hidden="1" x14ac:dyDescent="0.2"/>
    <row r="6639" ht="12.75" hidden="1" x14ac:dyDescent="0.2"/>
    <row r="6640" ht="12.75" hidden="1" x14ac:dyDescent="0.2"/>
    <row r="6641" ht="12.75" hidden="1" x14ac:dyDescent="0.2"/>
    <row r="6642" ht="12.75" hidden="1" x14ac:dyDescent="0.2"/>
    <row r="6643" ht="12.75" hidden="1" x14ac:dyDescent="0.2"/>
    <row r="6644" ht="12.75" hidden="1" x14ac:dyDescent="0.2"/>
    <row r="6645" ht="12.75" hidden="1" x14ac:dyDescent="0.2"/>
    <row r="6646" ht="12.75" hidden="1" x14ac:dyDescent="0.2"/>
    <row r="6647" ht="12.75" hidden="1" x14ac:dyDescent="0.2"/>
    <row r="6648" ht="12.75" hidden="1" x14ac:dyDescent="0.2"/>
    <row r="6649" ht="12.75" hidden="1" x14ac:dyDescent="0.2"/>
    <row r="6650" ht="12.75" hidden="1" x14ac:dyDescent="0.2"/>
    <row r="6651" ht="12.75" hidden="1" x14ac:dyDescent="0.2"/>
    <row r="6652" ht="12.75" hidden="1" x14ac:dyDescent="0.2"/>
    <row r="6653" ht="12.75" hidden="1" x14ac:dyDescent="0.2"/>
    <row r="6654" ht="12.75" hidden="1" x14ac:dyDescent="0.2"/>
    <row r="6655" ht="12.75" hidden="1" x14ac:dyDescent="0.2"/>
    <row r="6656" ht="12.75" hidden="1" x14ac:dyDescent="0.2"/>
    <row r="6657" ht="12.75" hidden="1" x14ac:dyDescent="0.2"/>
    <row r="6658" ht="12.75" hidden="1" x14ac:dyDescent="0.2"/>
    <row r="6659" ht="12.75" hidden="1" x14ac:dyDescent="0.2"/>
    <row r="6660" ht="12.75" hidden="1" x14ac:dyDescent="0.2"/>
    <row r="6661" ht="12.75" hidden="1" x14ac:dyDescent="0.2"/>
    <row r="6662" ht="12.75" hidden="1" x14ac:dyDescent="0.2"/>
    <row r="6663" ht="12.75" hidden="1" x14ac:dyDescent="0.2"/>
    <row r="6664" ht="12.75" hidden="1" x14ac:dyDescent="0.2"/>
    <row r="6665" ht="12.75" hidden="1" x14ac:dyDescent="0.2"/>
    <row r="6666" ht="12.75" hidden="1" x14ac:dyDescent="0.2"/>
    <row r="6667" ht="12.75" hidden="1" x14ac:dyDescent="0.2"/>
    <row r="6668" ht="12.75" hidden="1" x14ac:dyDescent="0.2"/>
    <row r="6669" ht="12.75" hidden="1" x14ac:dyDescent="0.2"/>
    <row r="6670" ht="12.75" hidden="1" x14ac:dyDescent="0.2"/>
    <row r="6671" ht="12.75" hidden="1" x14ac:dyDescent="0.2"/>
    <row r="6672" ht="12.75" hidden="1" x14ac:dyDescent="0.2"/>
    <row r="6673" ht="12.75" hidden="1" x14ac:dyDescent="0.2"/>
    <row r="6674" ht="12.75" hidden="1" x14ac:dyDescent="0.2"/>
    <row r="6675" ht="12.75" hidden="1" x14ac:dyDescent="0.2"/>
    <row r="6676" ht="12.75" hidden="1" x14ac:dyDescent="0.2"/>
    <row r="6677" ht="12.75" hidden="1" x14ac:dyDescent="0.2"/>
    <row r="6678" ht="12.75" hidden="1" x14ac:dyDescent="0.2"/>
    <row r="6679" ht="12.75" hidden="1" x14ac:dyDescent="0.2"/>
    <row r="6680" ht="12.75" hidden="1" x14ac:dyDescent="0.2"/>
    <row r="6681" ht="12.75" hidden="1" x14ac:dyDescent="0.2"/>
    <row r="6682" ht="12.75" hidden="1" x14ac:dyDescent="0.2"/>
    <row r="6683" ht="12.75" hidden="1" x14ac:dyDescent="0.2"/>
    <row r="6684" ht="12.75" hidden="1" x14ac:dyDescent="0.2"/>
    <row r="6685" ht="12.75" hidden="1" x14ac:dyDescent="0.2"/>
    <row r="6686" ht="12.75" hidden="1" x14ac:dyDescent="0.2"/>
    <row r="6687" ht="12.75" hidden="1" x14ac:dyDescent="0.2"/>
    <row r="6688" ht="12.75" hidden="1" x14ac:dyDescent="0.2"/>
    <row r="6689" ht="12.75" hidden="1" x14ac:dyDescent="0.2"/>
    <row r="6690" ht="12.75" hidden="1" x14ac:dyDescent="0.2"/>
    <row r="6691" ht="12.75" hidden="1" x14ac:dyDescent="0.2"/>
    <row r="6692" ht="12.75" hidden="1" x14ac:dyDescent="0.2"/>
    <row r="6693" ht="12.75" hidden="1" x14ac:dyDescent="0.2"/>
    <row r="6694" ht="12.75" hidden="1" x14ac:dyDescent="0.2"/>
    <row r="6695" ht="12.75" hidden="1" x14ac:dyDescent="0.2"/>
    <row r="6696" ht="12.75" hidden="1" x14ac:dyDescent="0.2"/>
    <row r="6697" ht="12.75" hidden="1" x14ac:dyDescent="0.2"/>
    <row r="6698" ht="12.75" hidden="1" x14ac:dyDescent="0.2"/>
    <row r="6699" ht="12.75" hidden="1" x14ac:dyDescent="0.2"/>
    <row r="6700" ht="12.75" hidden="1" x14ac:dyDescent="0.2"/>
    <row r="6701" ht="12.75" hidden="1" x14ac:dyDescent="0.2"/>
    <row r="6702" ht="12.75" hidden="1" x14ac:dyDescent="0.2"/>
    <row r="6703" ht="12.75" hidden="1" x14ac:dyDescent="0.2"/>
    <row r="6704" ht="12.75" hidden="1" x14ac:dyDescent="0.2"/>
    <row r="6705" ht="12.75" hidden="1" x14ac:dyDescent="0.2"/>
    <row r="6706" ht="12.75" hidden="1" x14ac:dyDescent="0.2"/>
    <row r="6707" ht="12.75" hidden="1" x14ac:dyDescent="0.2"/>
    <row r="6708" ht="12.75" hidden="1" x14ac:dyDescent="0.2"/>
    <row r="6709" ht="12.75" hidden="1" x14ac:dyDescent="0.2"/>
    <row r="6710" ht="12.75" hidden="1" x14ac:dyDescent="0.2"/>
    <row r="6711" ht="12.75" hidden="1" x14ac:dyDescent="0.2"/>
    <row r="6712" ht="12.75" hidden="1" x14ac:dyDescent="0.2"/>
    <row r="6713" ht="12.75" hidden="1" x14ac:dyDescent="0.2"/>
    <row r="6714" ht="12.75" hidden="1" x14ac:dyDescent="0.2"/>
    <row r="6715" ht="12.75" hidden="1" x14ac:dyDescent="0.2"/>
    <row r="6716" ht="12.75" hidden="1" x14ac:dyDescent="0.2"/>
    <row r="6717" ht="12.75" hidden="1" x14ac:dyDescent="0.2"/>
    <row r="6718" ht="12.75" hidden="1" x14ac:dyDescent="0.2"/>
    <row r="6719" ht="12.75" hidden="1" x14ac:dyDescent="0.2"/>
    <row r="6720" ht="12.75" hidden="1" x14ac:dyDescent="0.2"/>
    <row r="6721" ht="12.75" hidden="1" x14ac:dyDescent="0.2"/>
    <row r="6722" ht="12.75" hidden="1" x14ac:dyDescent="0.2"/>
    <row r="6723" ht="12.75" hidden="1" x14ac:dyDescent="0.2"/>
    <row r="6724" ht="12.75" hidden="1" x14ac:dyDescent="0.2"/>
    <row r="6725" ht="12.75" hidden="1" x14ac:dyDescent="0.2"/>
    <row r="6726" ht="12.75" hidden="1" x14ac:dyDescent="0.2"/>
    <row r="6727" ht="12.75" hidden="1" x14ac:dyDescent="0.2"/>
    <row r="6728" ht="12.75" hidden="1" x14ac:dyDescent="0.2"/>
    <row r="6729" ht="12.75" hidden="1" x14ac:dyDescent="0.2"/>
    <row r="6730" ht="12.75" hidden="1" x14ac:dyDescent="0.2"/>
    <row r="6731" ht="12.75" hidden="1" x14ac:dyDescent="0.2"/>
    <row r="6732" ht="12.75" hidden="1" x14ac:dyDescent="0.2"/>
    <row r="6733" ht="12.75" hidden="1" x14ac:dyDescent="0.2"/>
    <row r="6734" ht="12.75" hidden="1" x14ac:dyDescent="0.2"/>
    <row r="6735" ht="12.75" hidden="1" x14ac:dyDescent="0.2"/>
    <row r="6736" ht="12.75" hidden="1" x14ac:dyDescent="0.2"/>
    <row r="6737" ht="12.75" hidden="1" x14ac:dyDescent="0.2"/>
    <row r="6738" ht="12.75" hidden="1" x14ac:dyDescent="0.2"/>
    <row r="6739" ht="12.75" hidden="1" x14ac:dyDescent="0.2"/>
    <row r="6740" ht="12.75" hidden="1" x14ac:dyDescent="0.2"/>
    <row r="6741" ht="12.75" hidden="1" x14ac:dyDescent="0.2"/>
    <row r="6742" ht="12.75" hidden="1" x14ac:dyDescent="0.2"/>
    <row r="6743" ht="12.75" hidden="1" x14ac:dyDescent="0.2"/>
    <row r="6744" ht="12.75" hidden="1" x14ac:dyDescent="0.2"/>
    <row r="6745" ht="12.75" hidden="1" x14ac:dyDescent="0.2"/>
    <row r="6746" ht="12.75" hidden="1" x14ac:dyDescent="0.2"/>
    <row r="6747" ht="12.75" hidden="1" x14ac:dyDescent="0.2"/>
    <row r="6748" ht="12.75" hidden="1" x14ac:dyDescent="0.2"/>
    <row r="6749" ht="12.75" hidden="1" x14ac:dyDescent="0.2"/>
    <row r="6750" ht="12.75" hidden="1" x14ac:dyDescent="0.2"/>
    <row r="6751" ht="12.75" hidden="1" x14ac:dyDescent="0.2"/>
    <row r="6752" ht="12.75" hidden="1" x14ac:dyDescent="0.2"/>
    <row r="6753" ht="12.75" hidden="1" x14ac:dyDescent="0.2"/>
    <row r="6754" ht="12.75" hidden="1" x14ac:dyDescent="0.2"/>
    <row r="6755" ht="12.75" hidden="1" x14ac:dyDescent="0.2"/>
    <row r="6756" ht="12.75" hidden="1" x14ac:dyDescent="0.2"/>
    <row r="6757" ht="12.75" hidden="1" x14ac:dyDescent="0.2"/>
    <row r="6758" ht="12.75" hidden="1" x14ac:dyDescent="0.2"/>
    <row r="6759" ht="12.75" hidden="1" x14ac:dyDescent="0.2"/>
    <row r="6760" ht="12.75" hidden="1" x14ac:dyDescent="0.2"/>
    <row r="6761" ht="12.75" hidden="1" x14ac:dyDescent="0.2"/>
    <row r="6762" ht="12.75" hidden="1" x14ac:dyDescent="0.2"/>
    <row r="6763" ht="12.75" hidden="1" x14ac:dyDescent="0.2"/>
    <row r="6764" ht="12.75" hidden="1" x14ac:dyDescent="0.2"/>
    <row r="6765" ht="12.75" hidden="1" x14ac:dyDescent="0.2"/>
    <row r="6766" ht="12.75" hidden="1" x14ac:dyDescent="0.2"/>
    <row r="6767" ht="12.75" hidden="1" x14ac:dyDescent="0.2"/>
    <row r="6768" ht="12.75" hidden="1" x14ac:dyDescent="0.2"/>
    <row r="6769" ht="12.75" hidden="1" x14ac:dyDescent="0.2"/>
    <row r="6770" ht="12.75" hidden="1" x14ac:dyDescent="0.2"/>
    <row r="6771" ht="12.75" hidden="1" x14ac:dyDescent="0.2"/>
    <row r="6772" ht="12.75" hidden="1" x14ac:dyDescent="0.2"/>
    <row r="6773" ht="12.75" hidden="1" x14ac:dyDescent="0.2"/>
    <row r="6774" ht="12.75" hidden="1" x14ac:dyDescent="0.2"/>
    <row r="6775" ht="12.75" hidden="1" x14ac:dyDescent="0.2"/>
    <row r="6776" ht="12.75" hidden="1" x14ac:dyDescent="0.2"/>
    <row r="6777" ht="12.75" hidden="1" x14ac:dyDescent="0.2"/>
    <row r="6778" ht="12.75" hidden="1" x14ac:dyDescent="0.2"/>
    <row r="6779" ht="12.75" hidden="1" x14ac:dyDescent="0.2"/>
    <row r="6780" ht="12.75" hidden="1" x14ac:dyDescent="0.2"/>
    <row r="6781" ht="12.75" hidden="1" x14ac:dyDescent="0.2"/>
    <row r="6782" ht="12.75" hidden="1" x14ac:dyDescent="0.2"/>
    <row r="6783" ht="12.75" hidden="1" x14ac:dyDescent="0.2"/>
    <row r="6784" ht="12.75" hidden="1" x14ac:dyDescent="0.2"/>
    <row r="6785" ht="12.75" hidden="1" x14ac:dyDescent="0.2"/>
    <row r="6786" ht="12.75" hidden="1" x14ac:dyDescent="0.2"/>
    <row r="6787" ht="12.75" hidden="1" x14ac:dyDescent="0.2"/>
    <row r="6788" ht="12.75" hidden="1" x14ac:dyDescent="0.2"/>
    <row r="6789" ht="12.75" hidden="1" x14ac:dyDescent="0.2"/>
    <row r="6790" ht="12.75" hidden="1" x14ac:dyDescent="0.2"/>
    <row r="6791" ht="12.75" hidden="1" x14ac:dyDescent="0.2"/>
    <row r="6792" ht="12.75" hidden="1" x14ac:dyDescent="0.2"/>
    <row r="6793" ht="12.75" hidden="1" x14ac:dyDescent="0.2"/>
    <row r="6794" ht="12.75" hidden="1" x14ac:dyDescent="0.2"/>
    <row r="6795" ht="12.75" hidden="1" x14ac:dyDescent="0.2"/>
    <row r="6796" ht="12.75" hidden="1" x14ac:dyDescent="0.2"/>
    <row r="6797" ht="12.75" hidden="1" x14ac:dyDescent="0.2"/>
    <row r="6798" ht="12.75" hidden="1" x14ac:dyDescent="0.2"/>
    <row r="6799" ht="12.75" hidden="1" x14ac:dyDescent="0.2"/>
    <row r="6800" ht="12.75" hidden="1" x14ac:dyDescent="0.2"/>
    <row r="6801" ht="12.75" hidden="1" x14ac:dyDescent="0.2"/>
    <row r="6802" ht="12.75" hidden="1" x14ac:dyDescent="0.2"/>
    <row r="6803" ht="12.75" hidden="1" x14ac:dyDescent="0.2"/>
    <row r="6804" ht="12.75" hidden="1" x14ac:dyDescent="0.2"/>
    <row r="6805" ht="12.75" hidden="1" x14ac:dyDescent="0.2"/>
    <row r="6806" ht="12.75" hidden="1" x14ac:dyDescent="0.2"/>
    <row r="6807" ht="12.75" hidden="1" x14ac:dyDescent="0.2"/>
    <row r="6808" ht="12.75" hidden="1" x14ac:dyDescent="0.2"/>
    <row r="6809" ht="12.75" hidden="1" x14ac:dyDescent="0.2"/>
    <row r="6810" ht="12.75" hidden="1" x14ac:dyDescent="0.2"/>
    <row r="6811" ht="12.75" hidden="1" x14ac:dyDescent="0.2"/>
    <row r="6812" ht="12.75" hidden="1" x14ac:dyDescent="0.2"/>
    <row r="6813" ht="12.75" hidden="1" x14ac:dyDescent="0.2"/>
    <row r="6814" ht="12.75" hidden="1" x14ac:dyDescent="0.2"/>
    <row r="6815" ht="12.75" hidden="1" x14ac:dyDescent="0.2"/>
    <row r="6816" ht="12.75" hidden="1" x14ac:dyDescent="0.2"/>
    <row r="6817" ht="12.75" hidden="1" x14ac:dyDescent="0.2"/>
    <row r="6818" ht="12.75" hidden="1" x14ac:dyDescent="0.2"/>
    <row r="6819" ht="12.75" hidden="1" x14ac:dyDescent="0.2"/>
    <row r="6820" ht="12.75" hidden="1" x14ac:dyDescent="0.2"/>
    <row r="6821" ht="12.75" hidden="1" x14ac:dyDescent="0.2"/>
    <row r="6822" ht="12.75" hidden="1" x14ac:dyDescent="0.2"/>
    <row r="6823" ht="12.75" hidden="1" x14ac:dyDescent="0.2"/>
    <row r="6824" ht="12.75" hidden="1" x14ac:dyDescent="0.2"/>
    <row r="6825" ht="12.75" hidden="1" x14ac:dyDescent="0.2"/>
    <row r="6826" ht="12.75" hidden="1" x14ac:dyDescent="0.2"/>
    <row r="6827" ht="12.75" hidden="1" x14ac:dyDescent="0.2"/>
    <row r="6828" ht="12.75" hidden="1" x14ac:dyDescent="0.2"/>
    <row r="6829" ht="12.75" hidden="1" x14ac:dyDescent="0.2"/>
    <row r="6830" ht="12.75" hidden="1" x14ac:dyDescent="0.2"/>
    <row r="6831" ht="12.75" hidden="1" x14ac:dyDescent="0.2"/>
    <row r="6832" ht="12.75" hidden="1" x14ac:dyDescent="0.2"/>
    <row r="6833" ht="12.75" hidden="1" x14ac:dyDescent="0.2"/>
    <row r="6834" ht="12.75" hidden="1" x14ac:dyDescent="0.2"/>
    <row r="6835" ht="12.75" hidden="1" x14ac:dyDescent="0.2"/>
    <row r="6836" ht="12.75" hidden="1" x14ac:dyDescent="0.2"/>
    <row r="6837" ht="12.75" hidden="1" x14ac:dyDescent="0.2"/>
    <row r="6838" ht="12.75" hidden="1" x14ac:dyDescent="0.2"/>
    <row r="6839" ht="12.75" hidden="1" x14ac:dyDescent="0.2"/>
    <row r="6840" ht="12.75" hidden="1" x14ac:dyDescent="0.2"/>
    <row r="6841" ht="12.75" hidden="1" x14ac:dyDescent="0.2"/>
    <row r="6842" ht="12.75" hidden="1" x14ac:dyDescent="0.2"/>
    <row r="6843" ht="12.75" hidden="1" x14ac:dyDescent="0.2"/>
    <row r="6844" ht="12.75" hidden="1" x14ac:dyDescent="0.2"/>
    <row r="6845" ht="12.75" hidden="1" x14ac:dyDescent="0.2"/>
    <row r="6846" ht="12.75" hidden="1" x14ac:dyDescent="0.2"/>
    <row r="6847" ht="12.75" hidden="1" x14ac:dyDescent="0.2"/>
    <row r="6848" ht="12.75" hidden="1" x14ac:dyDescent="0.2"/>
    <row r="6849" ht="12.75" hidden="1" x14ac:dyDescent="0.2"/>
    <row r="6850" ht="12.75" hidden="1" x14ac:dyDescent="0.2"/>
    <row r="6851" ht="12.75" hidden="1" x14ac:dyDescent="0.2"/>
    <row r="6852" ht="12.75" hidden="1" x14ac:dyDescent="0.2"/>
    <row r="6853" ht="12.75" hidden="1" x14ac:dyDescent="0.2"/>
    <row r="6854" ht="12.75" hidden="1" x14ac:dyDescent="0.2"/>
    <row r="6855" ht="12.75" hidden="1" x14ac:dyDescent="0.2"/>
    <row r="6856" ht="12.75" hidden="1" x14ac:dyDescent="0.2"/>
    <row r="6857" ht="12.75" hidden="1" x14ac:dyDescent="0.2"/>
    <row r="6858" ht="12.75" hidden="1" x14ac:dyDescent="0.2"/>
    <row r="6859" ht="12.75" hidden="1" x14ac:dyDescent="0.2"/>
    <row r="6860" ht="12.75" hidden="1" x14ac:dyDescent="0.2"/>
    <row r="6861" ht="12.75" hidden="1" x14ac:dyDescent="0.2"/>
    <row r="6862" ht="12.75" hidden="1" x14ac:dyDescent="0.2"/>
    <row r="6863" ht="12.75" hidden="1" x14ac:dyDescent="0.2"/>
    <row r="6864" ht="12.75" hidden="1" x14ac:dyDescent="0.2"/>
    <row r="6865" ht="12.75" hidden="1" x14ac:dyDescent="0.2"/>
    <row r="6866" ht="12.75" hidden="1" x14ac:dyDescent="0.2"/>
    <row r="6867" ht="12.75" hidden="1" x14ac:dyDescent="0.2"/>
    <row r="6868" ht="12.75" hidden="1" x14ac:dyDescent="0.2"/>
    <row r="6869" ht="12.75" hidden="1" x14ac:dyDescent="0.2"/>
    <row r="6870" ht="12.75" hidden="1" x14ac:dyDescent="0.2"/>
    <row r="6871" ht="12.75" hidden="1" x14ac:dyDescent="0.2"/>
    <row r="6872" ht="12.75" hidden="1" x14ac:dyDescent="0.2"/>
    <row r="6873" ht="12.75" hidden="1" x14ac:dyDescent="0.2"/>
    <row r="6874" ht="12.75" hidden="1" x14ac:dyDescent="0.2"/>
    <row r="6875" ht="12.75" hidden="1" x14ac:dyDescent="0.2"/>
    <row r="6876" ht="12.75" hidden="1" x14ac:dyDescent="0.2"/>
    <row r="6877" ht="12.75" hidden="1" x14ac:dyDescent="0.2"/>
    <row r="6878" ht="12.75" hidden="1" x14ac:dyDescent="0.2"/>
    <row r="6879" ht="12.75" hidden="1" x14ac:dyDescent="0.2"/>
    <row r="6880" ht="12.75" hidden="1" x14ac:dyDescent="0.2"/>
    <row r="6881" ht="12.75" hidden="1" x14ac:dyDescent="0.2"/>
    <row r="6882" ht="12.75" hidden="1" x14ac:dyDescent="0.2"/>
    <row r="6883" ht="12.75" hidden="1" x14ac:dyDescent="0.2"/>
    <row r="6884" ht="12.75" hidden="1" x14ac:dyDescent="0.2"/>
    <row r="6885" ht="12.75" hidden="1" x14ac:dyDescent="0.2"/>
    <row r="6886" ht="12.75" hidden="1" x14ac:dyDescent="0.2"/>
    <row r="6887" ht="12.75" hidden="1" x14ac:dyDescent="0.2"/>
    <row r="6888" ht="12.75" hidden="1" x14ac:dyDescent="0.2"/>
    <row r="6889" ht="12.75" hidden="1" x14ac:dyDescent="0.2"/>
    <row r="6890" ht="12.75" hidden="1" x14ac:dyDescent="0.2"/>
    <row r="6891" ht="12.75" hidden="1" x14ac:dyDescent="0.2"/>
    <row r="6892" ht="12.75" hidden="1" x14ac:dyDescent="0.2"/>
    <row r="6893" ht="12.75" hidden="1" x14ac:dyDescent="0.2"/>
    <row r="6894" ht="12.75" hidden="1" x14ac:dyDescent="0.2"/>
    <row r="6895" ht="12.75" hidden="1" x14ac:dyDescent="0.2"/>
    <row r="6896" ht="12.75" hidden="1" x14ac:dyDescent="0.2"/>
    <row r="6897" ht="12.75" hidden="1" x14ac:dyDescent="0.2"/>
    <row r="6898" ht="12.75" hidden="1" x14ac:dyDescent="0.2"/>
    <row r="6899" ht="12.75" hidden="1" x14ac:dyDescent="0.2"/>
    <row r="6900" ht="12.75" hidden="1" x14ac:dyDescent="0.2"/>
    <row r="6901" ht="12.75" hidden="1" x14ac:dyDescent="0.2"/>
    <row r="6902" ht="12.75" hidden="1" x14ac:dyDescent="0.2"/>
    <row r="6903" ht="12.75" hidden="1" x14ac:dyDescent="0.2"/>
    <row r="6904" ht="12.75" hidden="1" x14ac:dyDescent="0.2"/>
    <row r="6905" ht="12.75" hidden="1" x14ac:dyDescent="0.2"/>
    <row r="6906" ht="12.75" hidden="1" x14ac:dyDescent="0.2"/>
    <row r="6907" ht="12.75" hidden="1" x14ac:dyDescent="0.2"/>
    <row r="6908" ht="12.75" hidden="1" x14ac:dyDescent="0.2"/>
    <row r="6909" ht="12.75" hidden="1" x14ac:dyDescent="0.2"/>
    <row r="6910" ht="12.75" hidden="1" x14ac:dyDescent="0.2"/>
    <row r="6911" ht="12.75" hidden="1" x14ac:dyDescent="0.2"/>
    <row r="6912" ht="12.75" hidden="1" x14ac:dyDescent="0.2"/>
    <row r="6913" ht="12.75" hidden="1" x14ac:dyDescent="0.2"/>
    <row r="6914" ht="12.75" hidden="1" x14ac:dyDescent="0.2"/>
    <row r="6915" ht="12.75" hidden="1" x14ac:dyDescent="0.2"/>
    <row r="6916" ht="12.75" hidden="1" x14ac:dyDescent="0.2"/>
    <row r="6917" ht="12.75" hidden="1" x14ac:dyDescent="0.2"/>
    <row r="6918" ht="12.75" hidden="1" x14ac:dyDescent="0.2"/>
    <row r="6919" ht="12.75" hidden="1" x14ac:dyDescent="0.2"/>
    <row r="6920" ht="12.75" hidden="1" x14ac:dyDescent="0.2"/>
    <row r="6921" ht="12.75" hidden="1" x14ac:dyDescent="0.2"/>
    <row r="6922" ht="12.75" hidden="1" x14ac:dyDescent="0.2"/>
    <row r="6923" ht="12.75" hidden="1" x14ac:dyDescent="0.2"/>
    <row r="6924" ht="12.75" hidden="1" x14ac:dyDescent="0.2"/>
    <row r="6925" ht="12.75" hidden="1" x14ac:dyDescent="0.2"/>
    <row r="6926" ht="12.75" hidden="1" x14ac:dyDescent="0.2"/>
    <row r="6927" ht="12.75" hidden="1" x14ac:dyDescent="0.2"/>
    <row r="6928" ht="12.75" hidden="1" x14ac:dyDescent="0.2"/>
    <row r="6929" ht="12.75" hidden="1" x14ac:dyDescent="0.2"/>
    <row r="6930" ht="12.75" hidden="1" x14ac:dyDescent="0.2"/>
    <row r="6931" ht="12.75" hidden="1" x14ac:dyDescent="0.2"/>
    <row r="6932" ht="12.75" hidden="1" x14ac:dyDescent="0.2"/>
    <row r="6933" ht="12.75" hidden="1" x14ac:dyDescent="0.2"/>
    <row r="6934" ht="12.75" hidden="1" x14ac:dyDescent="0.2"/>
    <row r="6935" ht="12.75" hidden="1" x14ac:dyDescent="0.2"/>
    <row r="6936" ht="12.75" hidden="1" x14ac:dyDescent="0.2"/>
    <row r="6937" ht="12.75" hidden="1" x14ac:dyDescent="0.2"/>
    <row r="6938" ht="12.75" hidden="1" x14ac:dyDescent="0.2"/>
    <row r="6939" ht="12.75" hidden="1" x14ac:dyDescent="0.2"/>
    <row r="6940" ht="12.75" hidden="1" x14ac:dyDescent="0.2"/>
    <row r="6941" ht="12.75" hidden="1" x14ac:dyDescent="0.2"/>
    <row r="6942" ht="12.75" hidden="1" x14ac:dyDescent="0.2"/>
    <row r="6943" ht="12.75" hidden="1" x14ac:dyDescent="0.2"/>
    <row r="6944" ht="12.75" hidden="1" x14ac:dyDescent="0.2"/>
    <row r="6945" ht="12.75" hidden="1" x14ac:dyDescent="0.2"/>
    <row r="6946" ht="12.75" hidden="1" x14ac:dyDescent="0.2"/>
    <row r="6947" ht="12.75" hidden="1" x14ac:dyDescent="0.2"/>
    <row r="6948" ht="12.75" hidden="1" x14ac:dyDescent="0.2"/>
    <row r="6949" ht="12.75" hidden="1" x14ac:dyDescent="0.2"/>
    <row r="6950" ht="12.75" hidden="1" x14ac:dyDescent="0.2"/>
    <row r="6951" ht="12.75" hidden="1" x14ac:dyDescent="0.2"/>
    <row r="6952" ht="12.75" hidden="1" x14ac:dyDescent="0.2"/>
    <row r="6953" ht="12.75" hidden="1" x14ac:dyDescent="0.2"/>
    <row r="6954" ht="12.75" hidden="1" x14ac:dyDescent="0.2"/>
    <row r="6955" ht="12.75" hidden="1" x14ac:dyDescent="0.2"/>
    <row r="6956" ht="12.75" hidden="1" x14ac:dyDescent="0.2"/>
    <row r="6957" ht="12.75" hidden="1" x14ac:dyDescent="0.2"/>
    <row r="6958" ht="12.75" hidden="1" x14ac:dyDescent="0.2"/>
    <row r="6959" ht="12.75" hidden="1" x14ac:dyDescent="0.2"/>
    <row r="6960" ht="12.75" hidden="1" x14ac:dyDescent="0.2"/>
    <row r="6961" ht="12.75" hidden="1" x14ac:dyDescent="0.2"/>
    <row r="6962" ht="12.75" hidden="1" x14ac:dyDescent="0.2"/>
    <row r="6963" ht="12.75" hidden="1" x14ac:dyDescent="0.2"/>
    <row r="6964" ht="12.75" hidden="1" x14ac:dyDescent="0.2"/>
    <row r="6965" ht="12.75" hidden="1" x14ac:dyDescent="0.2"/>
    <row r="6966" ht="12.75" hidden="1" x14ac:dyDescent="0.2"/>
    <row r="6967" ht="12.75" hidden="1" x14ac:dyDescent="0.2"/>
    <row r="6968" ht="12.75" hidden="1" x14ac:dyDescent="0.2"/>
    <row r="6969" ht="12.75" hidden="1" x14ac:dyDescent="0.2"/>
    <row r="6970" ht="12.75" hidden="1" x14ac:dyDescent="0.2"/>
    <row r="6971" ht="12.75" hidden="1" x14ac:dyDescent="0.2"/>
    <row r="6972" ht="12.75" hidden="1" x14ac:dyDescent="0.2"/>
    <row r="6973" ht="12.75" hidden="1" x14ac:dyDescent="0.2"/>
    <row r="6974" ht="12.75" hidden="1" x14ac:dyDescent="0.2"/>
    <row r="6975" ht="12.75" hidden="1" x14ac:dyDescent="0.2"/>
    <row r="6976" ht="12.75" hidden="1" x14ac:dyDescent="0.2"/>
    <row r="6977" ht="12.75" hidden="1" x14ac:dyDescent="0.2"/>
    <row r="6978" ht="12.75" hidden="1" x14ac:dyDescent="0.2"/>
    <row r="6979" ht="12.75" hidden="1" x14ac:dyDescent="0.2"/>
    <row r="6980" ht="12.75" hidden="1" x14ac:dyDescent="0.2"/>
    <row r="6981" ht="12.75" hidden="1" x14ac:dyDescent="0.2"/>
    <row r="6982" ht="12.75" hidden="1" x14ac:dyDescent="0.2"/>
    <row r="6983" ht="12.75" hidden="1" x14ac:dyDescent="0.2"/>
    <row r="6984" ht="12.75" hidden="1" x14ac:dyDescent="0.2"/>
    <row r="6985" ht="12.75" hidden="1" x14ac:dyDescent="0.2"/>
    <row r="6986" ht="12.75" hidden="1" x14ac:dyDescent="0.2"/>
    <row r="6987" ht="12.75" hidden="1" x14ac:dyDescent="0.2"/>
    <row r="6988" ht="12.75" hidden="1" x14ac:dyDescent="0.2"/>
    <row r="6989" ht="12.75" hidden="1" x14ac:dyDescent="0.2"/>
    <row r="6990" ht="12.75" hidden="1" x14ac:dyDescent="0.2"/>
    <row r="6991" ht="12.75" hidden="1" x14ac:dyDescent="0.2"/>
    <row r="6992" ht="12.75" hidden="1" x14ac:dyDescent="0.2"/>
    <row r="6993" ht="12.75" hidden="1" x14ac:dyDescent="0.2"/>
    <row r="6994" ht="12.75" hidden="1" x14ac:dyDescent="0.2"/>
    <row r="6995" ht="12.75" hidden="1" x14ac:dyDescent="0.2"/>
    <row r="6996" ht="12.75" hidden="1" x14ac:dyDescent="0.2"/>
    <row r="6997" ht="12.75" hidden="1" x14ac:dyDescent="0.2"/>
    <row r="6998" ht="12.75" hidden="1" x14ac:dyDescent="0.2"/>
    <row r="6999" ht="12.75" hidden="1" x14ac:dyDescent="0.2"/>
    <row r="7000" ht="12.75" hidden="1" x14ac:dyDescent="0.2"/>
    <row r="7001" ht="12.75" hidden="1" x14ac:dyDescent="0.2"/>
    <row r="7002" ht="12.75" hidden="1" x14ac:dyDescent="0.2"/>
    <row r="7003" ht="12.75" hidden="1" x14ac:dyDescent="0.2"/>
    <row r="7004" ht="12.75" hidden="1" x14ac:dyDescent="0.2"/>
    <row r="7005" ht="12.75" hidden="1" x14ac:dyDescent="0.2"/>
    <row r="7006" ht="12.75" hidden="1" x14ac:dyDescent="0.2"/>
    <row r="7007" ht="12.75" hidden="1" x14ac:dyDescent="0.2"/>
    <row r="7008" ht="12.75" hidden="1" x14ac:dyDescent="0.2"/>
    <row r="7009" ht="12.75" hidden="1" x14ac:dyDescent="0.2"/>
    <row r="7010" ht="12.75" hidden="1" x14ac:dyDescent="0.2"/>
    <row r="7011" ht="12.75" hidden="1" x14ac:dyDescent="0.2"/>
    <row r="7012" ht="12.75" hidden="1" x14ac:dyDescent="0.2"/>
    <row r="7013" ht="12.75" hidden="1" x14ac:dyDescent="0.2"/>
    <row r="7014" ht="12.75" hidden="1" x14ac:dyDescent="0.2"/>
    <row r="7015" ht="12.75" hidden="1" x14ac:dyDescent="0.2"/>
    <row r="7016" ht="12.75" hidden="1" x14ac:dyDescent="0.2"/>
    <row r="7017" ht="12.75" hidden="1" x14ac:dyDescent="0.2"/>
    <row r="7018" ht="12.75" hidden="1" x14ac:dyDescent="0.2"/>
    <row r="7019" ht="12.75" hidden="1" x14ac:dyDescent="0.2"/>
    <row r="7020" ht="12.75" hidden="1" x14ac:dyDescent="0.2"/>
    <row r="7021" ht="12.75" hidden="1" x14ac:dyDescent="0.2"/>
    <row r="7022" ht="12.75" hidden="1" x14ac:dyDescent="0.2"/>
    <row r="7023" ht="12.75" hidden="1" x14ac:dyDescent="0.2"/>
    <row r="7024" ht="12.75" hidden="1" x14ac:dyDescent="0.2"/>
    <row r="7025" ht="12.75" hidden="1" x14ac:dyDescent="0.2"/>
    <row r="7026" ht="12.75" hidden="1" x14ac:dyDescent="0.2"/>
    <row r="7027" ht="12.75" hidden="1" x14ac:dyDescent="0.2"/>
    <row r="7028" ht="12.75" hidden="1" x14ac:dyDescent="0.2"/>
    <row r="7029" ht="12.75" hidden="1" x14ac:dyDescent="0.2"/>
    <row r="7030" ht="12.75" hidden="1" x14ac:dyDescent="0.2"/>
    <row r="7031" ht="12.75" hidden="1" x14ac:dyDescent="0.2"/>
    <row r="7032" ht="12.75" hidden="1" x14ac:dyDescent="0.2"/>
    <row r="7033" ht="12.75" hidden="1" x14ac:dyDescent="0.2"/>
    <row r="7034" ht="12.75" hidden="1" x14ac:dyDescent="0.2"/>
    <row r="7035" ht="12.75" hidden="1" x14ac:dyDescent="0.2"/>
    <row r="7036" ht="12.75" hidden="1" x14ac:dyDescent="0.2"/>
    <row r="7037" ht="12.75" hidden="1" x14ac:dyDescent="0.2"/>
    <row r="7038" ht="12.75" hidden="1" x14ac:dyDescent="0.2"/>
    <row r="7039" ht="12.75" hidden="1" x14ac:dyDescent="0.2"/>
    <row r="7040" ht="12.75" hidden="1" x14ac:dyDescent="0.2"/>
    <row r="7041" ht="12.75" hidden="1" x14ac:dyDescent="0.2"/>
    <row r="7042" ht="12.75" hidden="1" x14ac:dyDescent="0.2"/>
    <row r="7043" ht="12.75" hidden="1" x14ac:dyDescent="0.2"/>
    <row r="7044" ht="12.75" hidden="1" x14ac:dyDescent="0.2"/>
    <row r="7045" ht="12.75" hidden="1" x14ac:dyDescent="0.2"/>
    <row r="7046" ht="12.75" hidden="1" x14ac:dyDescent="0.2"/>
    <row r="7047" ht="12.75" hidden="1" x14ac:dyDescent="0.2"/>
    <row r="7048" ht="12.75" hidden="1" x14ac:dyDescent="0.2"/>
    <row r="7049" ht="12.75" hidden="1" x14ac:dyDescent="0.2"/>
    <row r="7050" ht="12.75" hidden="1" x14ac:dyDescent="0.2"/>
    <row r="7051" ht="12.75" hidden="1" x14ac:dyDescent="0.2"/>
    <row r="7052" ht="12.75" hidden="1" x14ac:dyDescent="0.2"/>
    <row r="7053" ht="12.75" hidden="1" x14ac:dyDescent="0.2"/>
    <row r="7054" ht="12.75" hidden="1" x14ac:dyDescent="0.2"/>
    <row r="7055" ht="12.75" hidden="1" x14ac:dyDescent="0.2"/>
    <row r="7056" ht="12.75" hidden="1" x14ac:dyDescent="0.2"/>
    <row r="7057" ht="12.75" hidden="1" x14ac:dyDescent="0.2"/>
    <row r="7058" ht="12.75" hidden="1" x14ac:dyDescent="0.2"/>
    <row r="7059" ht="12.75" hidden="1" x14ac:dyDescent="0.2"/>
    <row r="7060" ht="12.75" hidden="1" x14ac:dyDescent="0.2"/>
    <row r="7061" ht="12.75" hidden="1" x14ac:dyDescent="0.2"/>
    <row r="7062" ht="12.75" hidden="1" x14ac:dyDescent="0.2"/>
    <row r="7063" ht="12.75" hidden="1" x14ac:dyDescent="0.2"/>
    <row r="7064" ht="12.75" hidden="1" x14ac:dyDescent="0.2"/>
    <row r="7065" ht="12.75" hidden="1" x14ac:dyDescent="0.2"/>
    <row r="7066" ht="12.75" hidden="1" x14ac:dyDescent="0.2"/>
    <row r="7067" ht="12.75" hidden="1" x14ac:dyDescent="0.2"/>
    <row r="7068" ht="12.75" hidden="1" x14ac:dyDescent="0.2"/>
    <row r="7069" ht="12.75" hidden="1" x14ac:dyDescent="0.2"/>
    <row r="7070" ht="12.75" hidden="1" x14ac:dyDescent="0.2"/>
    <row r="7071" ht="12.75" hidden="1" x14ac:dyDescent="0.2"/>
    <row r="7072" ht="12.75" hidden="1" x14ac:dyDescent="0.2"/>
    <row r="7073" ht="12.75" hidden="1" x14ac:dyDescent="0.2"/>
    <row r="7074" ht="12.75" hidden="1" x14ac:dyDescent="0.2"/>
    <row r="7075" ht="12.75" hidden="1" x14ac:dyDescent="0.2"/>
    <row r="7076" ht="12.75" hidden="1" x14ac:dyDescent="0.2"/>
    <row r="7077" ht="12.75" hidden="1" x14ac:dyDescent="0.2"/>
    <row r="7078" ht="12.75" hidden="1" x14ac:dyDescent="0.2"/>
    <row r="7079" ht="12.75" hidden="1" x14ac:dyDescent="0.2"/>
    <row r="7080" ht="12.75" hidden="1" x14ac:dyDescent="0.2"/>
    <row r="7081" ht="12.75" hidden="1" x14ac:dyDescent="0.2"/>
    <row r="7082" ht="12.75" hidden="1" x14ac:dyDescent="0.2"/>
    <row r="7083" ht="12.75" hidden="1" x14ac:dyDescent="0.2"/>
    <row r="7084" ht="12.75" hidden="1" x14ac:dyDescent="0.2"/>
    <row r="7085" ht="12.75" hidden="1" x14ac:dyDescent="0.2"/>
    <row r="7086" ht="12.75" hidden="1" x14ac:dyDescent="0.2"/>
    <row r="7087" ht="12.75" hidden="1" x14ac:dyDescent="0.2"/>
    <row r="7088" ht="12.75" hidden="1" x14ac:dyDescent="0.2"/>
    <row r="7089" ht="12.75" hidden="1" x14ac:dyDescent="0.2"/>
    <row r="7090" ht="12.75" hidden="1" x14ac:dyDescent="0.2"/>
    <row r="7091" ht="12.75" hidden="1" x14ac:dyDescent="0.2"/>
    <row r="7092" ht="12.75" hidden="1" x14ac:dyDescent="0.2"/>
    <row r="7093" ht="12.75" hidden="1" x14ac:dyDescent="0.2"/>
    <row r="7094" ht="12.75" hidden="1" x14ac:dyDescent="0.2"/>
    <row r="7095" ht="12.75" hidden="1" x14ac:dyDescent="0.2"/>
    <row r="7096" ht="12.75" hidden="1" x14ac:dyDescent="0.2"/>
    <row r="7097" ht="12.75" hidden="1" x14ac:dyDescent="0.2"/>
    <row r="7098" ht="12.75" hidden="1" x14ac:dyDescent="0.2"/>
    <row r="7099" ht="12.75" hidden="1" x14ac:dyDescent="0.2"/>
    <row r="7100" ht="12.75" hidden="1" x14ac:dyDescent="0.2"/>
    <row r="7101" ht="12.75" hidden="1" x14ac:dyDescent="0.2"/>
    <row r="7102" ht="12.75" hidden="1" x14ac:dyDescent="0.2"/>
    <row r="7103" ht="12.75" hidden="1" x14ac:dyDescent="0.2"/>
    <row r="7104" ht="12.75" hidden="1" x14ac:dyDescent="0.2"/>
    <row r="7105" ht="12.75" hidden="1" x14ac:dyDescent="0.2"/>
    <row r="7106" ht="12.75" hidden="1" x14ac:dyDescent="0.2"/>
    <row r="7107" ht="12.75" hidden="1" x14ac:dyDescent="0.2"/>
    <row r="7108" ht="12.75" hidden="1" x14ac:dyDescent="0.2"/>
    <row r="7109" ht="12.75" hidden="1" x14ac:dyDescent="0.2"/>
    <row r="7110" ht="12.75" hidden="1" x14ac:dyDescent="0.2"/>
    <row r="7111" ht="12.75" hidden="1" x14ac:dyDescent="0.2"/>
    <row r="7112" ht="12.75" hidden="1" x14ac:dyDescent="0.2"/>
    <row r="7113" ht="12.75" hidden="1" x14ac:dyDescent="0.2"/>
    <row r="7114" ht="12.75" hidden="1" x14ac:dyDescent="0.2"/>
    <row r="7115" ht="12.75" hidden="1" x14ac:dyDescent="0.2"/>
    <row r="7116" ht="12.75" hidden="1" x14ac:dyDescent="0.2"/>
    <row r="7117" ht="12.75" hidden="1" x14ac:dyDescent="0.2"/>
    <row r="7118" ht="12.75" hidden="1" x14ac:dyDescent="0.2"/>
    <row r="7119" ht="12.75" hidden="1" x14ac:dyDescent="0.2"/>
    <row r="7120" ht="12.75" hidden="1" x14ac:dyDescent="0.2"/>
    <row r="7121" ht="12.75" hidden="1" x14ac:dyDescent="0.2"/>
    <row r="7122" ht="12.75" hidden="1" x14ac:dyDescent="0.2"/>
    <row r="7123" ht="12.75" hidden="1" x14ac:dyDescent="0.2"/>
    <row r="7124" ht="12.75" hidden="1" x14ac:dyDescent="0.2"/>
    <row r="7125" ht="12.75" hidden="1" x14ac:dyDescent="0.2"/>
    <row r="7126" ht="12.75" hidden="1" x14ac:dyDescent="0.2"/>
    <row r="7127" ht="12.75" hidden="1" x14ac:dyDescent="0.2"/>
    <row r="7128" ht="12.75" hidden="1" x14ac:dyDescent="0.2"/>
    <row r="7129" ht="12.75" hidden="1" x14ac:dyDescent="0.2"/>
    <row r="7130" ht="12.75" hidden="1" x14ac:dyDescent="0.2"/>
    <row r="7131" ht="12.75" hidden="1" x14ac:dyDescent="0.2"/>
    <row r="7132" ht="12.75" hidden="1" x14ac:dyDescent="0.2"/>
    <row r="7133" ht="12.75" hidden="1" x14ac:dyDescent="0.2"/>
    <row r="7134" ht="12.75" hidden="1" x14ac:dyDescent="0.2"/>
    <row r="7135" ht="12.75" hidden="1" x14ac:dyDescent="0.2"/>
    <row r="7136" ht="12.75" hidden="1" x14ac:dyDescent="0.2"/>
    <row r="7137" ht="12.75" hidden="1" x14ac:dyDescent="0.2"/>
    <row r="7138" ht="12.75" hidden="1" x14ac:dyDescent="0.2"/>
    <row r="7139" ht="12.75" hidden="1" x14ac:dyDescent="0.2"/>
    <row r="7140" ht="12.75" hidden="1" x14ac:dyDescent="0.2"/>
    <row r="7141" ht="12.75" hidden="1" x14ac:dyDescent="0.2"/>
    <row r="7142" ht="12.75" hidden="1" x14ac:dyDescent="0.2"/>
    <row r="7143" ht="12.75" hidden="1" x14ac:dyDescent="0.2"/>
    <row r="7144" ht="12.75" hidden="1" x14ac:dyDescent="0.2"/>
    <row r="7145" ht="12.75" hidden="1" x14ac:dyDescent="0.2"/>
    <row r="7146" ht="12.75" hidden="1" x14ac:dyDescent="0.2"/>
    <row r="7147" ht="12.75" hidden="1" x14ac:dyDescent="0.2"/>
    <row r="7148" ht="12.75" hidden="1" x14ac:dyDescent="0.2"/>
    <row r="7149" ht="12.75" hidden="1" x14ac:dyDescent="0.2"/>
    <row r="7150" ht="12.75" hidden="1" x14ac:dyDescent="0.2"/>
    <row r="7151" ht="12.75" hidden="1" x14ac:dyDescent="0.2"/>
    <row r="7152" ht="12.75" hidden="1" x14ac:dyDescent="0.2"/>
    <row r="7153" ht="12.75" hidden="1" x14ac:dyDescent="0.2"/>
    <row r="7154" ht="12.75" hidden="1" x14ac:dyDescent="0.2"/>
    <row r="7155" ht="12.75" hidden="1" x14ac:dyDescent="0.2"/>
    <row r="7156" ht="12.75" hidden="1" x14ac:dyDescent="0.2"/>
    <row r="7157" ht="12.75" hidden="1" x14ac:dyDescent="0.2"/>
    <row r="7158" ht="12.75" hidden="1" x14ac:dyDescent="0.2"/>
    <row r="7159" ht="12.75" hidden="1" x14ac:dyDescent="0.2"/>
    <row r="7160" ht="12.75" hidden="1" x14ac:dyDescent="0.2"/>
    <row r="7161" ht="12.75" hidden="1" x14ac:dyDescent="0.2"/>
    <row r="7162" ht="12.75" hidden="1" x14ac:dyDescent="0.2"/>
    <row r="7163" ht="12.75" hidden="1" x14ac:dyDescent="0.2"/>
    <row r="7164" ht="12.75" hidden="1" x14ac:dyDescent="0.2"/>
    <row r="7165" ht="12.75" hidden="1" x14ac:dyDescent="0.2"/>
    <row r="7166" ht="12.75" hidden="1" x14ac:dyDescent="0.2"/>
    <row r="7167" ht="12.75" hidden="1" x14ac:dyDescent="0.2"/>
    <row r="7168" ht="12.75" hidden="1" x14ac:dyDescent="0.2"/>
    <row r="7169" ht="12.75" hidden="1" x14ac:dyDescent="0.2"/>
    <row r="7170" ht="12.75" hidden="1" x14ac:dyDescent="0.2"/>
    <row r="7171" ht="12.75" hidden="1" x14ac:dyDescent="0.2"/>
    <row r="7172" ht="12.75" hidden="1" x14ac:dyDescent="0.2"/>
    <row r="7173" ht="12.75" hidden="1" x14ac:dyDescent="0.2"/>
    <row r="7174" ht="12.75" hidden="1" x14ac:dyDescent="0.2"/>
    <row r="7175" ht="12.75" hidden="1" x14ac:dyDescent="0.2"/>
    <row r="7176" ht="12.75" hidden="1" x14ac:dyDescent="0.2"/>
    <row r="7177" ht="12.75" hidden="1" x14ac:dyDescent="0.2"/>
    <row r="7178" ht="12.75" hidden="1" x14ac:dyDescent="0.2"/>
    <row r="7179" ht="12.75" hidden="1" x14ac:dyDescent="0.2"/>
    <row r="7180" ht="12.75" hidden="1" x14ac:dyDescent="0.2"/>
    <row r="7181" ht="12.75" hidden="1" x14ac:dyDescent="0.2"/>
    <row r="7182" ht="12.75" hidden="1" x14ac:dyDescent="0.2"/>
    <row r="7183" ht="12.75" hidden="1" x14ac:dyDescent="0.2"/>
    <row r="7184" ht="12.75" hidden="1" x14ac:dyDescent="0.2"/>
    <row r="7185" ht="12.75" hidden="1" x14ac:dyDescent="0.2"/>
    <row r="7186" ht="12.75" hidden="1" x14ac:dyDescent="0.2"/>
    <row r="7187" ht="12.75" hidden="1" x14ac:dyDescent="0.2"/>
    <row r="7188" ht="12.75" hidden="1" x14ac:dyDescent="0.2"/>
    <row r="7189" ht="12.75" hidden="1" x14ac:dyDescent="0.2"/>
    <row r="7190" ht="12.75" hidden="1" x14ac:dyDescent="0.2"/>
    <row r="7191" ht="12.75" hidden="1" x14ac:dyDescent="0.2"/>
    <row r="7192" ht="12.75" hidden="1" x14ac:dyDescent="0.2"/>
    <row r="7193" ht="12.75" hidden="1" x14ac:dyDescent="0.2"/>
    <row r="7194" ht="12.75" hidden="1" x14ac:dyDescent="0.2"/>
    <row r="7195" ht="12.75" hidden="1" x14ac:dyDescent="0.2"/>
    <row r="7196" ht="12.75" hidden="1" x14ac:dyDescent="0.2"/>
    <row r="7197" ht="12.75" hidden="1" x14ac:dyDescent="0.2"/>
    <row r="7198" ht="12.75" hidden="1" x14ac:dyDescent="0.2"/>
    <row r="7199" ht="12.75" hidden="1" x14ac:dyDescent="0.2"/>
    <row r="7200" ht="12.75" hidden="1" x14ac:dyDescent="0.2"/>
    <row r="7201" ht="12.75" hidden="1" x14ac:dyDescent="0.2"/>
    <row r="7202" ht="12.75" hidden="1" x14ac:dyDescent="0.2"/>
    <row r="7203" ht="12.75" hidden="1" x14ac:dyDescent="0.2"/>
    <row r="7204" ht="12.75" hidden="1" x14ac:dyDescent="0.2"/>
    <row r="7205" ht="12.75" hidden="1" x14ac:dyDescent="0.2"/>
    <row r="7206" ht="12.75" hidden="1" x14ac:dyDescent="0.2"/>
    <row r="7207" ht="12.75" hidden="1" x14ac:dyDescent="0.2"/>
    <row r="7208" ht="12.75" hidden="1" x14ac:dyDescent="0.2"/>
    <row r="7209" ht="12.75" hidden="1" x14ac:dyDescent="0.2"/>
    <row r="7210" ht="12.75" hidden="1" x14ac:dyDescent="0.2"/>
    <row r="7211" ht="12.75" hidden="1" x14ac:dyDescent="0.2"/>
    <row r="7212" ht="12.75" hidden="1" x14ac:dyDescent="0.2"/>
    <row r="7213" ht="12.75" hidden="1" x14ac:dyDescent="0.2"/>
    <row r="7214" ht="12.75" hidden="1" x14ac:dyDescent="0.2"/>
    <row r="7215" ht="12.75" hidden="1" x14ac:dyDescent="0.2"/>
    <row r="7216" ht="12.75" hidden="1" x14ac:dyDescent="0.2"/>
    <row r="7217" ht="12.75" hidden="1" x14ac:dyDescent="0.2"/>
    <row r="7218" ht="12.75" hidden="1" x14ac:dyDescent="0.2"/>
    <row r="7219" ht="12.75" hidden="1" x14ac:dyDescent="0.2"/>
    <row r="7220" ht="12.75" hidden="1" x14ac:dyDescent="0.2"/>
    <row r="7221" ht="12.75" hidden="1" x14ac:dyDescent="0.2"/>
    <row r="7222" ht="12.75" hidden="1" x14ac:dyDescent="0.2"/>
    <row r="7223" ht="12.75" hidden="1" x14ac:dyDescent="0.2"/>
    <row r="7224" ht="12.75" hidden="1" x14ac:dyDescent="0.2"/>
    <row r="7225" ht="12.75" hidden="1" x14ac:dyDescent="0.2"/>
    <row r="7226" ht="12.75" hidden="1" x14ac:dyDescent="0.2"/>
    <row r="7227" ht="12.75" hidden="1" x14ac:dyDescent="0.2"/>
    <row r="7228" ht="12.75" hidden="1" x14ac:dyDescent="0.2"/>
    <row r="7229" ht="12.75" hidden="1" x14ac:dyDescent="0.2"/>
    <row r="7230" ht="12.75" hidden="1" x14ac:dyDescent="0.2"/>
    <row r="7231" ht="12.75" hidden="1" x14ac:dyDescent="0.2"/>
    <row r="7232" ht="12.75" hidden="1" x14ac:dyDescent="0.2"/>
    <row r="7233" ht="12.75" hidden="1" x14ac:dyDescent="0.2"/>
    <row r="7234" ht="12.75" hidden="1" x14ac:dyDescent="0.2"/>
    <row r="7235" ht="12.75" hidden="1" x14ac:dyDescent="0.2"/>
    <row r="7236" ht="12.75" hidden="1" x14ac:dyDescent="0.2"/>
    <row r="7237" ht="12.75" hidden="1" x14ac:dyDescent="0.2"/>
    <row r="7238" ht="12.75" hidden="1" x14ac:dyDescent="0.2"/>
    <row r="7239" ht="12.75" hidden="1" x14ac:dyDescent="0.2"/>
    <row r="7240" ht="12.75" hidden="1" x14ac:dyDescent="0.2"/>
    <row r="7241" ht="12.75" hidden="1" x14ac:dyDescent="0.2"/>
    <row r="7242" ht="12.75" hidden="1" x14ac:dyDescent="0.2"/>
    <row r="7243" ht="12.75" hidden="1" x14ac:dyDescent="0.2"/>
    <row r="7244" ht="12.75" hidden="1" x14ac:dyDescent="0.2"/>
    <row r="7245" ht="12.75" hidden="1" x14ac:dyDescent="0.2"/>
    <row r="7246" ht="12.75" hidden="1" x14ac:dyDescent="0.2"/>
    <row r="7247" ht="12.75" hidden="1" x14ac:dyDescent="0.2"/>
    <row r="7248" ht="12.75" hidden="1" x14ac:dyDescent="0.2"/>
    <row r="7249" ht="12.75" hidden="1" x14ac:dyDescent="0.2"/>
    <row r="7250" ht="12.75" hidden="1" x14ac:dyDescent="0.2"/>
    <row r="7251" ht="12.75" hidden="1" x14ac:dyDescent="0.2"/>
    <row r="7252" ht="12.75" hidden="1" x14ac:dyDescent="0.2"/>
    <row r="7253" ht="12.75" hidden="1" x14ac:dyDescent="0.2"/>
    <row r="7254" ht="12.75" hidden="1" x14ac:dyDescent="0.2"/>
    <row r="7255" ht="12.75" hidden="1" x14ac:dyDescent="0.2"/>
    <row r="7256" ht="12.75" hidden="1" x14ac:dyDescent="0.2"/>
    <row r="7257" ht="12.75" hidden="1" x14ac:dyDescent="0.2"/>
    <row r="7258" ht="12.75" hidden="1" x14ac:dyDescent="0.2"/>
    <row r="7259" ht="12.75" hidden="1" x14ac:dyDescent="0.2"/>
    <row r="7260" ht="12.75" hidden="1" x14ac:dyDescent="0.2"/>
    <row r="7261" ht="12.75" hidden="1" x14ac:dyDescent="0.2"/>
    <row r="7262" ht="12.75" hidden="1" x14ac:dyDescent="0.2"/>
    <row r="7263" ht="12.75" hidden="1" x14ac:dyDescent="0.2"/>
    <row r="7264" ht="12.75" hidden="1" x14ac:dyDescent="0.2"/>
    <row r="7265" ht="12.75" hidden="1" x14ac:dyDescent="0.2"/>
    <row r="7266" ht="12.75" hidden="1" x14ac:dyDescent="0.2"/>
    <row r="7267" ht="12.75" hidden="1" x14ac:dyDescent="0.2"/>
    <row r="7268" ht="12.75" hidden="1" x14ac:dyDescent="0.2"/>
    <row r="7269" ht="12.75" hidden="1" x14ac:dyDescent="0.2"/>
    <row r="7270" ht="12.75" hidden="1" x14ac:dyDescent="0.2"/>
    <row r="7271" ht="12.75" hidden="1" x14ac:dyDescent="0.2"/>
    <row r="7272" ht="12.75" hidden="1" x14ac:dyDescent="0.2"/>
    <row r="7273" ht="12.75" hidden="1" x14ac:dyDescent="0.2"/>
    <row r="7274" ht="12.75" hidden="1" x14ac:dyDescent="0.2"/>
    <row r="7275" ht="12.75" hidden="1" x14ac:dyDescent="0.2"/>
    <row r="7276" ht="12.75" hidden="1" x14ac:dyDescent="0.2"/>
    <row r="7277" ht="12.75" hidden="1" x14ac:dyDescent="0.2"/>
    <row r="7278" ht="12.75" hidden="1" x14ac:dyDescent="0.2"/>
    <row r="7279" ht="12.75" hidden="1" x14ac:dyDescent="0.2"/>
    <row r="7280" ht="12.75" hidden="1" x14ac:dyDescent="0.2"/>
    <row r="7281" ht="12.75" hidden="1" x14ac:dyDescent="0.2"/>
    <row r="7282" ht="12.75" hidden="1" x14ac:dyDescent="0.2"/>
    <row r="7283" ht="12.75" hidden="1" x14ac:dyDescent="0.2"/>
    <row r="7284" ht="12.75" hidden="1" x14ac:dyDescent="0.2"/>
    <row r="7285" ht="12.75" hidden="1" x14ac:dyDescent="0.2"/>
    <row r="7286" ht="12.75" hidden="1" x14ac:dyDescent="0.2"/>
    <row r="7287" ht="12.75" hidden="1" x14ac:dyDescent="0.2"/>
    <row r="7288" ht="12.75" hidden="1" x14ac:dyDescent="0.2"/>
    <row r="7289" ht="12.75" hidden="1" x14ac:dyDescent="0.2"/>
    <row r="7290" ht="12.75" hidden="1" x14ac:dyDescent="0.2"/>
    <row r="7291" ht="12.75" hidden="1" x14ac:dyDescent="0.2"/>
    <row r="7292" ht="12.75" hidden="1" x14ac:dyDescent="0.2"/>
    <row r="7293" ht="12.75" hidden="1" x14ac:dyDescent="0.2"/>
    <row r="7294" ht="12.75" hidden="1" x14ac:dyDescent="0.2"/>
    <row r="7295" ht="12.75" hidden="1" x14ac:dyDescent="0.2"/>
    <row r="7296" ht="12.75" hidden="1" x14ac:dyDescent="0.2"/>
    <row r="7297" ht="12.75" hidden="1" x14ac:dyDescent="0.2"/>
    <row r="7298" ht="12.75" hidden="1" x14ac:dyDescent="0.2"/>
    <row r="7299" ht="12.75" hidden="1" x14ac:dyDescent="0.2"/>
    <row r="7300" ht="12.75" hidden="1" x14ac:dyDescent="0.2"/>
    <row r="7301" ht="12.75" hidden="1" x14ac:dyDescent="0.2"/>
    <row r="7302" ht="12.75" hidden="1" x14ac:dyDescent="0.2"/>
    <row r="7303" ht="12.75" hidden="1" x14ac:dyDescent="0.2"/>
    <row r="7304" ht="12.75" hidden="1" x14ac:dyDescent="0.2"/>
    <row r="7305" ht="12.75" hidden="1" x14ac:dyDescent="0.2"/>
    <row r="7306" ht="12.75" hidden="1" x14ac:dyDescent="0.2"/>
    <row r="7307" ht="12.75" hidden="1" x14ac:dyDescent="0.2"/>
    <row r="7308" ht="12.75" hidden="1" x14ac:dyDescent="0.2"/>
    <row r="7309" ht="12.75" hidden="1" x14ac:dyDescent="0.2"/>
    <row r="7310" ht="12.75" hidden="1" x14ac:dyDescent="0.2"/>
    <row r="7311" ht="12.75" hidden="1" x14ac:dyDescent="0.2"/>
    <row r="7312" ht="12.75" hidden="1" x14ac:dyDescent="0.2"/>
    <row r="7313" ht="12.75" hidden="1" x14ac:dyDescent="0.2"/>
    <row r="7314" ht="12.75" hidden="1" x14ac:dyDescent="0.2"/>
    <row r="7315" ht="12.75" hidden="1" x14ac:dyDescent="0.2"/>
    <row r="7316" ht="12.75" hidden="1" x14ac:dyDescent="0.2"/>
    <row r="7317" ht="12.75" hidden="1" x14ac:dyDescent="0.2"/>
    <row r="7318" ht="12.75" hidden="1" x14ac:dyDescent="0.2"/>
    <row r="7319" ht="12.75" hidden="1" x14ac:dyDescent="0.2"/>
    <row r="7320" ht="12.75" hidden="1" x14ac:dyDescent="0.2"/>
    <row r="7321" ht="12.75" hidden="1" x14ac:dyDescent="0.2"/>
    <row r="7322" ht="12.75" hidden="1" x14ac:dyDescent="0.2"/>
    <row r="7323" ht="12.75" hidden="1" x14ac:dyDescent="0.2"/>
    <row r="7324" ht="12.75" hidden="1" x14ac:dyDescent="0.2"/>
    <row r="7325" ht="12.75" hidden="1" x14ac:dyDescent="0.2"/>
    <row r="7326" ht="12.75" hidden="1" x14ac:dyDescent="0.2"/>
    <row r="7327" ht="12.75" hidden="1" x14ac:dyDescent="0.2"/>
    <row r="7328" ht="12.75" hidden="1" x14ac:dyDescent="0.2"/>
    <row r="7329" ht="12.75" hidden="1" x14ac:dyDescent="0.2"/>
    <row r="7330" ht="12.75" hidden="1" x14ac:dyDescent="0.2"/>
    <row r="7331" ht="12.75" hidden="1" x14ac:dyDescent="0.2"/>
    <row r="7332" ht="12.75" hidden="1" x14ac:dyDescent="0.2"/>
    <row r="7333" ht="12.75" hidden="1" x14ac:dyDescent="0.2"/>
    <row r="7334" ht="12.75" hidden="1" x14ac:dyDescent="0.2"/>
    <row r="7335" ht="12.75" hidden="1" x14ac:dyDescent="0.2"/>
    <row r="7336" ht="12.75" hidden="1" x14ac:dyDescent="0.2"/>
    <row r="7337" ht="12.75" hidden="1" x14ac:dyDescent="0.2"/>
    <row r="7338" ht="12.75" hidden="1" x14ac:dyDescent="0.2"/>
    <row r="7339" ht="12.75" hidden="1" x14ac:dyDescent="0.2"/>
    <row r="7340" ht="12.75" hidden="1" x14ac:dyDescent="0.2"/>
    <row r="7341" ht="12.75" hidden="1" x14ac:dyDescent="0.2"/>
    <row r="7342" ht="12.75" hidden="1" x14ac:dyDescent="0.2"/>
    <row r="7343" ht="12.75" hidden="1" x14ac:dyDescent="0.2"/>
    <row r="7344" ht="12.75" hidden="1" x14ac:dyDescent="0.2"/>
    <row r="7345" ht="12.75" hidden="1" x14ac:dyDescent="0.2"/>
    <row r="7346" ht="12.75" hidden="1" x14ac:dyDescent="0.2"/>
    <row r="7347" ht="12.75" hidden="1" x14ac:dyDescent="0.2"/>
    <row r="7348" ht="12.75" hidden="1" x14ac:dyDescent="0.2"/>
    <row r="7349" ht="12.75" hidden="1" x14ac:dyDescent="0.2"/>
    <row r="7350" ht="12.75" hidden="1" x14ac:dyDescent="0.2"/>
    <row r="7351" ht="12.75" hidden="1" x14ac:dyDescent="0.2"/>
    <row r="7352" ht="12.75" hidden="1" x14ac:dyDescent="0.2"/>
    <row r="7353" ht="12.75" hidden="1" x14ac:dyDescent="0.2"/>
    <row r="7354" ht="12.75" hidden="1" x14ac:dyDescent="0.2"/>
    <row r="7355" ht="12.75" hidden="1" x14ac:dyDescent="0.2"/>
    <row r="7356" ht="12.75" hidden="1" x14ac:dyDescent="0.2"/>
    <row r="7357" ht="12.75" hidden="1" x14ac:dyDescent="0.2"/>
    <row r="7358" ht="12.75" hidden="1" x14ac:dyDescent="0.2"/>
    <row r="7359" ht="12.75" hidden="1" x14ac:dyDescent="0.2"/>
    <row r="7360" ht="12.75" hidden="1" x14ac:dyDescent="0.2"/>
    <row r="7361" ht="12.75" hidden="1" x14ac:dyDescent="0.2"/>
    <row r="7362" ht="12.75" hidden="1" x14ac:dyDescent="0.2"/>
    <row r="7363" ht="12.75" hidden="1" x14ac:dyDescent="0.2"/>
    <row r="7364" ht="12.75" hidden="1" x14ac:dyDescent="0.2"/>
    <row r="7365" ht="12.75" hidden="1" x14ac:dyDescent="0.2"/>
    <row r="7366" ht="12.75" hidden="1" x14ac:dyDescent="0.2"/>
    <row r="7367" ht="12.75" hidden="1" x14ac:dyDescent="0.2"/>
    <row r="7368" ht="12.75" hidden="1" x14ac:dyDescent="0.2"/>
    <row r="7369" ht="12.75" hidden="1" x14ac:dyDescent="0.2"/>
    <row r="7370" ht="12.75" hidden="1" x14ac:dyDescent="0.2"/>
    <row r="7371" ht="12.75" hidden="1" x14ac:dyDescent="0.2"/>
    <row r="7372" ht="12.75" hidden="1" x14ac:dyDescent="0.2"/>
    <row r="7373" ht="12.75" hidden="1" x14ac:dyDescent="0.2"/>
    <row r="7374" ht="12.75" hidden="1" x14ac:dyDescent="0.2"/>
    <row r="7375" ht="12.75" hidden="1" x14ac:dyDescent="0.2"/>
    <row r="7376" ht="12.75" hidden="1" x14ac:dyDescent="0.2"/>
    <row r="7377" ht="12.75" hidden="1" x14ac:dyDescent="0.2"/>
    <row r="7378" ht="12.75" hidden="1" x14ac:dyDescent="0.2"/>
    <row r="7379" ht="12.75" hidden="1" x14ac:dyDescent="0.2"/>
    <row r="7380" ht="12.75" hidden="1" x14ac:dyDescent="0.2"/>
    <row r="7381" ht="12.75" hidden="1" x14ac:dyDescent="0.2"/>
    <row r="7382" ht="12.75" hidden="1" x14ac:dyDescent="0.2"/>
    <row r="7383" ht="12.75" hidden="1" x14ac:dyDescent="0.2"/>
    <row r="7384" ht="12.75" hidden="1" x14ac:dyDescent="0.2"/>
    <row r="7385" ht="12.75" hidden="1" x14ac:dyDescent="0.2"/>
    <row r="7386" ht="12.75" hidden="1" x14ac:dyDescent="0.2"/>
    <row r="7387" ht="12.75" hidden="1" x14ac:dyDescent="0.2"/>
    <row r="7388" ht="12.75" hidden="1" x14ac:dyDescent="0.2"/>
    <row r="7389" ht="12.75" hidden="1" x14ac:dyDescent="0.2"/>
    <row r="7390" ht="12.75" hidden="1" x14ac:dyDescent="0.2"/>
    <row r="7391" ht="12.75" hidden="1" x14ac:dyDescent="0.2"/>
    <row r="7392" ht="12.75" hidden="1" x14ac:dyDescent="0.2"/>
    <row r="7393" ht="12.75" hidden="1" x14ac:dyDescent="0.2"/>
    <row r="7394" ht="12.75" hidden="1" x14ac:dyDescent="0.2"/>
    <row r="7395" ht="12.75" hidden="1" x14ac:dyDescent="0.2"/>
    <row r="7396" ht="12.75" hidden="1" x14ac:dyDescent="0.2"/>
    <row r="7397" ht="12.75" hidden="1" x14ac:dyDescent="0.2"/>
    <row r="7398" ht="12.75" hidden="1" x14ac:dyDescent="0.2"/>
    <row r="7399" ht="12.75" hidden="1" x14ac:dyDescent="0.2"/>
    <row r="7400" ht="12.75" hidden="1" x14ac:dyDescent="0.2"/>
    <row r="7401" ht="12.75" hidden="1" x14ac:dyDescent="0.2"/>
    <row r="7402" ht="12.75" hidden="1" x14ac:dyDescent="0.2"/>
    <row r="7403" ht="12.75" hidden="1" x14ac:dyDescent="0.2"/>
    <row r="7404" ht="12.75" hidden="1" x14ac:dyDescent="0.2"/>
    <row r="7405" ht="12.75" hidden="1" x14ac:dyDescent="0.2"/>
    <row r="7406" ht="12.75" hidden="1" x14ac:dyDescent="0.2"/>
    <row r="7407" ht="12.75" hidden="1" x14ac:dyDescent="0.2"/>
    <row r="7408" ht="12.75" hidden="1" x14ac:dyDescent="0.2"/>
    <row r="7409" ht="12.75" hidden="1" x14ac:dyDescent="0.2"/>
    <row r="7410" ht="12.75" hidden="1" x14ac:dyDescent="0.2"/>
    <row r="7411" ht="12.75" hidden="1" x14ac:dyDescent="0.2"/>
    <row r="7412" ht="12.75" hidden="1" x14ac:dyDescent="0.2"/>
    <row r="7413" ht="12.75" hidden="1" x14ac:dyDescent="0.2"/>
    <row r="7414" ht="12.75" hidden="1" x14ac:dyDescent="0.2"/>
    <row r="7415" ht="12.75" hidden="1" x14ac:dyDescent="0.2"/>
    <row r="7416" ht="12.75" hidden="1" x14ac:dyDescent="0.2"/>
    <row r="7417" ht="12.75" hidden="1" x14ac:dyDescent="0.2"/>
    <row r="7418" ht="12.75" hidden="1" x14ac:dyDescent="0.2"/>
    <row r="7419" ht="12.75" hidden="1" x14ac:dyDescent="0.2"/>
    <row r="7420" ht="12.75" hidden="1" x14ac:dyDescent="0.2"/>
    <row r="7421" ht="12.75" hidden="1" x14ac:dyDescent="0.2"/>
    <row r="7422" ht="12.75" hidden="1" x14ac:dyDescent="0.2"/>
    <row r="7423" ht="12.75" hidden="1" x14ac:dyDescent="0.2"/>
    <row r="7424" ht="12.75" hidden="1" x14ac:dyDescent="0.2"/>
    <row r="7425" ht="12.75" hidden="1" x14ac:dyDescent="0.2"/>
    <row r="7426" ht="12.75" hidden="1" x14ac:dyDescent="0.2"/>
    <row r="7427" ht="12.75" hidden="1" x14ac:dyDescent="0.2"/>
    <row r="7428" ht="12.75" hidden="1" x14ac:dyDescent="0.2"/>
    <row r="7429" ht="12.75" hidden="1" x14ac:dyDescent="0.2"/>
    <row r="7430" ht="12.75" hidden="1" x14ac:dyDescent="0.2"/>
    <row r="7431" ht="12.75" hidden="1" x14ac:dyDescent="0.2"/>
    <row r="7432" ht="12.75" hidden="1" x14ac:dyDescent="0.2"/>
    <row r="7433" ht="12.75" hidden="1" x14ac:dyDescent="0.2"/>
    <row r="7434" ht="12.75" hidden="1" x14ac:dyDescent="0.2"/>
    <row r="7435" ht="12.75" hidden="1" x14ac:dyDescent="0.2"/>
    <row r="7436" ht="12.75" hidden="1" x14ac:dyDescent="0.2"/>
    <row r="7437" ht="12.75" hidden="1" x14ac:dyDescent="0.2"/>
    <row r="7438" ht="12.75" hidden="1" x14ac:dyDescent="0.2"/>
    <row r="7439" ht="12.75" hidden="1" x14ac:dyDescent="0.2"/>
    <row r="7440" ht="12.75" hidden="1" x14ac:dyDescent="0.2"/>
    <row r="7441" ht="12.75" hidden="1" x14ac:dyDescent="0.2"/>
    <row r="7442" ht="12.75" hidden="1" x14ac:dyDescent="0.2"/>
    <row r="7443" ht="12.75" hidden="1" x14ac:dyDescent="0.2"/>
    <row r="7444" ht="12.75" hidden="1" x14ac:dyDescent="0.2"/>
    <row r="7445" ht="12.75" hidden="1" x14ac:dyDescent="0.2"/>
    <row r="7446" ht="12.75" hidden="1" x14ac:dyDescent="0.2"/>
    <row r="7447" ht="12.75" hidden="1" x14ac:dyDescent="0.2"/>
    <row r="7448" ht="12.75" hidden="1" x14ac:dyDescent="0.2"/>
    <row r="7449" ht="12.75" hidden="1" x14ac:dyDescent="0.2"/>
    <row r="7450" ht="12.75" hidden="1" x14ac:dyDescent="0.2"/>
    <row r="7451" ht="12.75" hidden="1" x14ac:dyDescent="0.2"/>
    <row r="7452" ht="12.75" hidden="1" x14ac:dyDescent="0.2"/>
    <row r="7453" ht="12.75" hidden="1" x14ac:dyDescent="0.2"/>
    <row r="7454" ht="12.75" hidden="1" x14ac:dyDescent="0.2"/>
    <row r="7455" ht="12.75" hidden="1" x14ac:dyDescent="0.2"/>
    <row r="7456" ht="12.75" hidden="1" x14ac:dyDescent="0.2"/>
    <row r="7457" ht="12.75" hidden="1" x14ac:dyDescent="0.2"/>
    <row r="7458" ht="12.75" hidden="1" x14ac:dyDescent="0.2"/>
    <row r="7459" ht="12.75" hidden="1" x14ac:dyDescent="0.2"/>
    <row r="7460" ht="12.75" hidden="1" x14ac:dyDescent="0.2"/>
    <row r="7461" ht="12.75" hidden="1" x14ac:dyDescent="0.2"/>
    <row r="7462" ht="12.75" hidden="1" x14ac:dyDescent="0.2"/>
    <row r="7463" ht="12.75" hidden="1" x14ac:dyDescent="0.2"/>
    <row r="7464" ht="12.75" hidden="1" x14ac:dyDescent="0.2"/>
    <row r="7465" ht="12.75" hidden="1" x14ac:dyDescent="0.2"/>
    <row r="7466" ht="12.75" hidden="1" x14ac:dyDescent="0.2"/>
    <row r="7467" ht="12.75" hidden="1" x14ac:dyDescent="0.2"/>
    <row r="7468" ht="12.75" hidden="1" x14ac:dyDescent="0.2"/>
    <row r="7469" ht="12.75" hidden="1" x14ac:dyDescent="0.2"/>
    <row r="7470" ht="12.75" hidden="1" x14ac:dyDescent="0.2"/>
    <row r="7471" ht="12.75" hidden="1" x14ac:dyDescent="0.2"/>
    <row r="7472" ht="12.75" hidden="1" x14ac:dyDescent="0.2"/>
    <row r="7473" ht="12.75" hidden="1" x14ac:dyDescent="0.2"/>
    <row r="7474" ht="12.75" hidden="1" x14ac:dyDescent="0.2"/>
    <row r="7475" ht="12.75" hidden="1" x14ac:dyDescent="0.2"/>
    <row r="7476" ht="12.75" hidden="1" x14ac:dyDescent="0.2"/>
    <row r="7477" ht="12.75" hidden="1" x14ac:dyDescent="0.2"/>
    <row r="7478" ht="12.75" hidden="1" x14ac:dyDescent="0.2"/>
    <row r="7479" ht="12.75" hidden="1" x14ac:dyDescent="0.2"/>
    <row r="7480" ht="12.75" hidden="1" x14ac:dyDescent="0.2"/>
    <row r="7481" ht="12.75" hidden="1" x14ac:dyDescent="0.2"/>
    <row r="7482" ht="12.75" hidden="1" x14ac:dyDescent="0.2"/>
    <row r="7483" ht="12.75" hidden="1" x14ac:dyDescent="0.2"/>
    <row r="7484" ht="12.75" hidden="1" x14ac:dyDescent="0.2"/>
    <row r="7485" ht="12.75" hidden="1" x14ac:dyDescent="0.2"/>
    <row r="7486" ht="12.75" hidden="1" x14ac:dyDescent="0.2"/>
    <row r="7487" ht="12.75" hidden="1" x14ac:dyDescent="0.2"/>
    <row r="7488" ht="12.75" hidden="1" x14ac:dyDescent="0.2"/>
    <row r="7489" ht="12.75" hidden="1" x14ac:dyDescent="0.2"/>
    <row r="7490" ht="12.75" hidden="1" x14ac:dyDescent="0.2"/>
    <row r="7491" ht="12.75" hidden="1" x14ac:dyDescent="0.2"/>
    <row r="7492" ht="12.75" hidden="1" x14ac:dyDescent="0.2"/>
    <row r="7493" ht="12.75" hidden="1" x14ac:dyDescent="0.2"/>
    <row r="7494" ht="12.75" hidden="1" x14ac:dyDescent="0.2"/>
    <row r="7495" ht="12.75" hidden="1" x14ac:dyDescent="0.2"/>
    <row r="7496" ht="12.75" hidden="1" x14ac:dyDescent="0.2"/>
    <row r="7497" ht="12.75" hidden="1" x14ac:dyDescent="0.2"/>
    <row r="7498" ht="12.75" hidden="1" x14ac:dyDescent="0.2"/>
    <row r="7499" ht="12.75" hidden="1" x14ac:dyDescent="0.2"/>
    <row r="7500" ht="12.75" hidden="1" x14ac:dyDescent="0.2"/>
    <row r="7501" ht="12.75" hidden="1" x14ac:dyDescent="0.2"/>
    <row r="7502" ht="12.75" hidden="1" x14ac:dyDescent="0.2"/>
    <row r="7503" ht="12.75" hidden="1" x14ac:dyDescent="0.2"/>
    <row r="7504" ht="12.75" hidden="1" x14ac:dyDescent="0.2"/>
    <row r="7505" ht="12.75" hidden="1" x14ac:dyDescent="0.2"/>
    <row r="7506" ht="12.75" hidden="1" x14ac:dyDescent="0.2"/>
    <row r="7507" ht="12.75" hidden="1" x14ac:dyDescent="0.2"/>
    <row r="7508" ht="12.75" hidden="1" x14ac:dyDescent="0.2"/>
    <row r="7509" ht="12.75" hidden="1" x14ac:dyDescent="0.2"/>
    <row r="7510" ht="12.75" hidden="1" x14ac:dyDescent="0.2"/>
    <row r="7511" ht="12.75" hidden="1" x14ac:dyDescent="0.2"/>
    <row r="7512" ht="12.75" hidden="1" x14ac:dyDescent="0.2"/>
    <row r="7513" ht="12.75" hidden="1" x14ac:dyDescent="0.2"/>
    <row r="7514" ht="12.75" hidden="1" x14ac:dyDescent="0.2"/>
    <row r="7515" ht="12.75" hidden="1" x14ac:dyDescent="0.2"/>
    <row r="7516" ht="12.75" hidden="1" x14ac:dyDescent="0.2"/>
    <row r="7517" ht="12.75" hidden="1" x14ac:dyDescent="0.2"/>
    <row r="7518" ht="12.75" hidden="1" x14ac:dyDescent="0.2"/>
    <row r="7519" ht="12.75" hidden="1" x14ac:dyDescent="0.2"/>
    <row r="7520" ht="12.75" hidden="1" x14ac:dyDescent="0.2"/>
    <row r="7521" ht="12.75" hidden="1" x14ac:dyDescent="0.2"/>
    <row r="7522" ht="12.75" hidden="1" x14ac:dyDescent="0.2"/>
    <row r="7523" ht="12.75" hidden="1" x14ac:dyDescent="0.2"/>
    <row r="7524" ht="12.75" hidden="1" x14ac:dyDescent="0.2"/>
    <row r="7525" ht="12.75" hidden="1" x14ac:dyDescent="0.2"/>
    <row r="7526" ht="12.75" hidden="1" x14ac:dyDescent="0.2"/>
    <row r="7527" ht="12.75" hidden="1" x14ac:dyDescent="0.2"/>
    <row r="7528" ht="12.75" hidden="1" x14ac:dyDescent="0.2"/>
    <row r="7529" ht="12.75" hidden="1" x14ac:dyDescent="0.2"/>
    <row r="7530" ht="12.75" hidden="1" x14ac:dyDescent="0.2"/>
    <row r="7531" ht="12.75" hidden="1" x14ac:dyDescent="0.2"/>
    <row r="7532" ht="12.75" hidden="1" x14ac:dyDescent="0.2"/>
    <row r="7533" ht="12.75" hidden="1" x14ac:dyDescent="0.2"/>
    <row r="7534" ht="12.75" hidden="1" x14ac:dyDescent="0.2"/>
    <row r="7535" ht="12.75" hidden="1" x14ac:dyDescent="0.2"/>
    <row r="7536" ht="12.75" hidden="1" x14ac:dyDescent="0.2"/>
    <row r="7537" ht="12.75" hidden="1" x14ac:dyDescent="0.2"/>
    <row r="7538" ht="12.75" hidden="1" x14ac:dyDescent="0.2"/>
    <row r="7539" ht="12.75" hidden="1" x14ac:dyDescent="0.2"/>
    <row r="7540" ht="12.75" hidden="1" x14ac:dyDescent="0.2"/>
    <row r="7541" ht="12.75" hidden="1" x14ac:dyDescent="0.2"/>
    <row r="7542" ht="12.75" hidden="1" x14ac:dyDescent="0.2"/>
    <row r="7543" ht="12.75" hidden="1" x14ac:dyDescent="0.2"/>
    <row r="7544" ht="12.75" hidden="1" x14ac:dyDescent="0.2"/>
    <row r="7545" ht="12.75" hidden="1" x14ac:dyDescent="0.2"/>
    <row r="7546" ht="12.75" hidden="1" x14ac:dyDescent="0.2"/>
    <row r="7547" ht="12.75" hidden="1" x14ac:dyDescent="0.2"/>
    <row r="7548" ht="12.75" hidden="1" x14ac:dyDescent="0.2"/>
    <row r="7549" ht="12.75" hidden="1" x14ac:dyDescent="0.2"/>
    <row r="7550" ht="12.75" hidden="1" x14ac:dyDescent="0.2"/>
    <row r="7551" ht="12.75" hidden="1" x14ac:dyDescent="0.2"/>
    <row r="7552" ht="12.75" hidden="1" x14ac:dyDescent="0.2"/>
    <row r="7553" ht="12.75" hidden="1" x14ac:dyDescent="0.2"/>
    <row r="7554" ht="12.75" hidden="1" x14ac:dyDescent="0.2"/>
    <row r="7555" ht="12.75" hidden="1" x14ac:dyDescent="0.2"/>
    <row r="7556" ht="12.75" hidden="1" x14ac:dyDescent="0.2"/>
    <row r="7557" ht="12.75" hidden="1" x14ac:dyDescent="0.2"/>
    <row r="7558" ht="12.75" hidden="1" x14ac:dyDescent="0.2"/>
    <row r="7559" ht="12.75" hidden="1" x14ac:dyDescent="0.2"/>
    <row r="7560" ht="12.75" hidden="1" x14ac:dyDescent="0.2"/>
    <row r="7561" ht="12.75" hidden="1" x14ac:dyDescent="0.2"/>
    <row r="7562" ht="12.75" hidden="1" x14ac:dyDescent="0.2"/>
    <row r="7563" ht="12.75" hidden="1" x14ac:dyDescent="0.2"/>
    <row r="7564" ht="12.75" hidden="1" x14ac:dyDescent="0.2"/>
    <row r="7565" ht="12.75" hidden="1" x14ac:dyDescent="0.2"/>
    <row r="7566" ht="12.75" hidden="1" x14ac:dyDescent="0.2"/>
    <row r="7567" ht="12.75" hidden="1" x14ac:dyDescent="0.2"/>
    <row r="7568" ht="12.75" hidden="1" x14ac:dyDescent="0.2"/>
    <row r="7569" ht="12.75" hidden="1" x14ac:dyDescent="0.2"/>
    <row r="7570" ht="12.75" hidden="1" x14ac:dyDescent="0.2"/>
    <row r="7571" ht="12.75" hidden="1" x14ac:dyDescent="0.2"/>
    <row r="7572" ht="12.75" hidden="1" x14ac:dyDescent="0.2"/>
    <row r="7573" ht="12.75" hidden="1" x14ac:dyDescent="0.2"/>
    <row r="7574" ht="12.75" hidden="1" x14ac:dyDescent="0.2"/>
    <row r="7575" ht="12.75" hidden="1" x14ac:dyDescent="0.2"/>
    <row r="7576" ht="12.75" hidden="1" x14ac:dyDescent="0.2"/>
    <row r="7577" ht="12.75" hidden="1" x14ac:dyDescent="0.2"/>
    <row r="7578" ht="12.75" hidden="1" x14ac:dyDescent="0.2"/>
    <row r="7579" ht="12.75" hidden="1" x14ac:dyDescent="0.2"/>
    <row r="7580" ht="12.75" hidden="1" x14ac:dyDescent="0.2"/>
    <row r="7581" ht="12.75" hidden="1" x14ac:dyDescent="0.2"/>
    <row r="7582" ht="12.75" hidden="1" x14ac:dyDescent="0.2"/>
    <row r="7583" ht="12.75" hidden="1" x14ac:dyDescent="0.2"/>
    <row r="7584" ht="12.75" hidden="1" x14ac:dyDescent="0.2"/>
    <row r="7585" ht="12.75" hidden="1" x14ac:dyDescent="0.2"/>
    <row r="7586" ht="12.75" hidden="1" x14ac:dyDescent="0.2"/>
    <row r="7587" ht="12.75" hidden="1" x14ac:dyDescent="0.2"/>
    <row r="7588" ht="12.75" hidden="1" x14ac:dyDescent="0.2"/>
    <row r="7589" ht="12.75" hidden="1" x14ac:dyDescent="0.2"/>
    <row r="7590" ht="12.75" hidden="1" x14ac:dyDescent="0.2"/>
    <row r="7591" ht="12.75" hidden="1" x14ac:dyDescent="0.2"/>
    <row r="7592" ht="12.75" hidden="1" x14ac:dyDescent="0.2"/>
    <row r="7593" ht="12.75" hidden="1" x14ac:dyDescent="0.2"/>
    <row r="7594" ht="12.75" hidden="1" x14ac:dyDescent="0.2"/>
    <row r="7595" ht="12.75" hidden="1" x14ac:dyDescent="0.2"/>
    <row r="7596" ht="12.75" hidden="1" x14ac:dyDescent="0.2"/>
    <row r="7597" ht="12.75" hidden="1" x14ac:dyDescent="0.2"/>
    <row r="7598" ht="12.75" hidden="1" x14ac:dyDescent="0.2"/>
    <row r="7599" ht="12.75" hidden="1" x14ac:dyDescent="0.2"/>
    <row r="7600" ht="12.75" hidden="1" x14ac:dyDescent="0.2"/>
    <row r="7601" ht="12.75" hidden="1" x14ac:dyDescent="0.2"/>
    <row r="7602" ht="12.75" hidden="1" x14ac:dyDescent="0.2"/>
    <row r="7603" ht="12.75" hidden="1" x14ac:dyDescent="0.2"/>
    <row r="7604" ht="12.75" hidden="1" x14ac:dyDescent="0.2"/>
    <row r="7605" ht="12.75" hidden="1" x14ac:dyDescent="0.2"/>
    <row r="7606" ht="12.75" hidden="1" x14ac:dyDescent="0.2"/>
    <row r="7607" ht="12.75" hidden="1" x14ac:dyDescent="0.2"/>
    <row r="7608" ht="12.75" hidden="1" x14ac:dyDescent="0.2"/>
    <row r="7609" ht="12.75" hidden="1" x14ac:dyDescent="0.2"/>
    <row r="7610" ht="12.75" hidden="1" x14ac:dyDescent="0.2"/>
    <row r="7611" ht="12.75" hidden="1" x14ac:dyDescent="0.2"/>
    <row r="7612" ht="12.75" hidden="1" x14ac:dyDescent="0.2"/>
    <row r="7613" ht="12.75" hidden="1" x14ac:dyDescent="0.2"/>
    <row r="7614" ht="12.75" hidden="1" x14ac:dyDescent="0.2"/>
    <row r="7615" ht="12.75" hidden="1" x14ac:dyDescent="0.2"/>
    <row r="7616" ht="12.75" hidden="1" x14ac:dyDescent="0.2"/>
    <row r="7617" ht="12.75" hidden="1" x14ac:dyDescent="0.2"/>
    <row r="7618" ht="12.75" hidden="1" x14ac:dyDescent="0.2"/>
    <row r="7619" ht="12.75" hidden="1" x14ac:dyDescent="0.2"/>
    <row r="7620" ht="12.75" hidden="1" x14ac:dyDescent="0.2"/>
    <row r="7621" ht="12.75" hidden="1" x14ac:dyDescent="0.2"/>
    <row r="7622" ht="12.75" hidden="1" x14ac:dyDescent="0.2"/>
    <row r="7623" ht="12.75" hidden="1" x14ac:dyDescent="0.2"/>
    <row r="7624" ht="12.75" hidden="1" x14ac:dyDescent="0.2"/>
    <row r="7625" ht="12.75" hidden="1" x14ac:dyDescent="0.2"/>
    <row r="7626" ht="12.75" hidden="1" x14ac:dyDescent="0.2"/>
    <row r="7627" ht="12.75" hidden="1" x14ac:dyDescent="0.2"/>
    <row r="7628" ht="12.75" hidden="1" x14ac:dyDescent="0.2"/>
    <row r="7629" ht="12.75" hidden="1" x14ac:dyDescent="0.2"/>
    <row r="7630" ht="12.75" hidden="1" x14ac:dyDescent="0.2"/>
    <row r="7631" ht="12.75" hidden="1" x14ac:dyDescent="0.2"/>
    <row r="7632" ht="12.75" hidden="1" x14ac:dyDescent="0.2"/>
    <row r="7633" ht="12.75" hidden="1" x14ac:dyDescent="0.2"/>
    <row r="7634" ht="12.75" hidden="1" x14ac:dyDescent="0.2"/>
    <row r="7635" ht="12.75" hidden="1" x14ac:dyDescent="0.2"/>
    <row r="7636" ht="12.75" hidden="1" x14ac:dyDescent="0.2"/>
    <row r="7637" ht="12.75" hidden="1" x14ac:dyDescent="0.2"/>
    <row r="7638" ht="12.75" hidden="1" x14ac:dyDescent="0.2"/>
    <row r="7639" ht="12.75" hidden="1" x14ac:dyDescent="0.2"/>
    <row r="7640" ht="12.75" hidden="1" x14ac:dyDescent="0.2"/>
    <row r="7641" ht="12.75" hidden="1" x14ac:dyDescent="0.2"/>
    <row r="7642" ht="12.75" hidden="1" x14ac:dyDescent="0.2"/>
    <row r="7643" ht="12.75" hidden="1" x14ac:dyDescent="0.2"/>
    <row r="7644" ht="12.75" hidden="1" x14ac:dyDescent="0.2"/>
    <row r="7645" ht="12.75" hidden="1" x14ac:dyDescent="0.2"/>
    <row r="7646" ht="12.75" hidden="1" x14ac:dyDescent="0.2"/>
    <row r="7647" ht="12.75" hidden="1" x14ac:dyDescent="0.2"/>
    <row r="7648" ht="12.75" hidden="1" x14ac:dyDescent="0.2"/>
    <row r="7649" ht="12.75" hidden="1" x14ac:dyDescent="0.2"/>
    <row r="7650" ht="12.75" hidden="1" x14ac:dyDescent="0.2"/>
    <row r="7651" ht="12.75" hidden="1" x14ac:dyDescent="0.2"/>
    <row r="7652" ht="12.75" hidden="1" x14ac:dyDescent="0.2"/>
    <row r="7653" ht="12.75" hidden="1" x14ac:dyDescent="0.2"/>
    <row r="7654" ht="12.75" hidden="1" x14ac:dyDescent="0.2"/>
    <row r="7655" ht="12.75" hidden="1" x14ac:dyDescent="0.2"/>
    <row r="7656" ht="12.75" hidden="1" x14ac:dyDescent="0.2"/>
    <row r="7657" ht="12.75" hidden="1" x14ac:dyDescent="0.2"/>
    <row r="7658" ht="12.75" hidden="1" x14ac:dyDescent="0.2"/>
    <row r="7659" ht="12.75" hidden="1" x14ac:dyDescent="0.2"/>
    <row r="7660" ht="12.75" hidden="1" x14ac:dyDescent="0.2"/>
    <row r="7661" ht="12.75" hidden="1" x14ac:dyDescent="0.2"/>
    <row r="7662" ht="12.75" hidden="1" x14ac:dyDescent="0.2"/>
    <row r="7663" ht="12.75" hidden="1" x14ac:dyDescent="0.2"/>
    <row r="7664" ht="12.75" hidden="1" x14ac:dyDescent="0.2"/>
    <row r="7665" ht="12.75" hidden="1" x14ac:dyDescent="0.2"/>
    <row r="7666" ht="12.75" hidden="1" x14ac:dyDescent="0.2"/>
    <row r="7667" ht="12.75" hidden="1" x14ac:dyDescent="0.2"/>
    <row r="7668" ht="12.75" hidden="1" x14ac:dyDescent="0.2"/>
    <row r="7669" ht="12.75" hidden="1" x14ac:dyDescent="0.2"/>
    <row r="7670" ht="12.75" hidden="1" x14ac:dyDescent="0.2"/>
    <row r="7671" ht="12.75" hidden="1" x14ac:dyDescent="0.2"/>
    <row r="7672" ht="12.75" hidden="1" x14ac:dyDescent="0.2"/>
    <row r="7673" ht="12.75" hidden="1" x14ac:dyDescent="0.2"/>
    <row r="7674" ht="12.75" hidden="1" x14ac:dyDescent="0.2"/>
    <row r="7675" ht="12.75" hidden="1" x14ac:dyDescent="0.2"/>
    <row r="7676" ht="12.75" hidden="1" x14ac:dyDescent="0.2"/>
    <row r="7677" ht="12.75" hidden="1" x14ac:dyDescent="0.2"/>
    <row r="7678" ht="12.75" hidden="1" x14ac:dyDescent="0.2"/>
    <row r="7679" ht="12.75" hidden="1" x14ac:dyDescent="0.2"/>
    <row r="7680" ht="12.75" hidden="1" x14ac:dyDescent="0.2"/>
    <row r="7681" ht="12.75" hidden="1" x14ac:dyDescent="0.2"/>
    <row r="7682" ht="12.75" hidden="1" x14ac:dyDescent="0.2"/>
    <row r="7683" ht="12.75" hidden="1" x14ac:dyDescent="0.2"/>
    <row r="7684" ht="12.75" hidden="1" x14ac:dyDescent="0.2"/>
    <row r="7685" ht="12.75" hidden="1" x14ac:dyDescent="0.2"/>
    <row r="7686" ht="12.75" hidden="1" x14ac:dyDescent="0.2"/>
    <row r="7687" ht="12.75" hidden="1" x14ac:dyDescent="0.2"/>
    <row r="7688" ht="12.75" hidden="1" x14ac:dyDescent="0.2"/>
    <row r="7689" ht="12.75" hidden="1" x14ac:dyDescent="0.2"/>
    <row r="7690" ht="12.75" hidden="1" x14ac:dyDescent="0.2"/>
    <row r="7691" ht="12.75" hidden="1" x14ac:dyDescent="0.2"/>
    <row r="7692" ht="12.75" hidden="1" x14ac:dyDescent="0.2"/>
    <row r="7693" ht="12.75" hidden="1" x14ac:dyDescent="0.2"/>
    <row r="7694" ht="12.75" hidden="1" x14ac:dyDescent="0.2"/>
    <row r="7695" ht="12.75" hidden="1" x14ac:dyDescent="0.2"/>
    <row r="7696" ht="12.75" hidden="1" x14ac:dyDescent="0.2"/>
    <row r="7697" ht="12.75" hidden="1" x14ac:dyDescent="0.2"/>
    <row r="7698" ht="12.75" hidden="1" x14ac:dyDescent="0.2"/>
    <row r="7699" ht="12.75" hidden="1" x14ac:dyDescent="0.2"/>
    <row r="7700" ht="12.75" hidden="1" x14ac:dyDescent="0.2"/>
    <row r="7701" ht="12.75" hidden="1" x14ac:dyDescent="0.2"/>
    <row r="7702" ht="12.75" hidden="1" x14ac:dyDescent="0.2"/>
    <row r="7703" ht="12.75" hidden="1" x14ac:dyDescent="0.2"/>
    <row r="7704" ht="12.75" hidden="1" x14ac:dyDescent="0.2"/>
    <row r="7705" ht="12.75" hidden="1" x14ac:dyDescent="0.2"/>
    <row r="7706" ht="12.75" hidden="1" x14ac:dyDescent="0.2"/>
    <row r="7707" ht="12.75" hidden="1" x14ac:dyDescent="0.2"/>
    <row r="7708" ht="12.75" hidden="1" x14ac:dyDescent="0.2"/>
    <row r="7709" ht="12.75" hidden="1" x14ac:dyDescent="0.2"/>
    <row r="7710" ht="12.75" hidden="1" x14ac:dyDescent="0.2"/>
    <row r="7711" ht="12.75" hidden="1" x14ac:dyDescent="0.2"/>
    <row r="7712" ht="12.75" hidden="1" x14ac:dyDescent="0.2"/>
    <row r="7713" ht="12.75" hidden="1" x14ac:dyDescent="0.2"/>
    <row r="7714" ht="12.75" hidden="1" x14ac:dyDescent="0.2"/>
    <row r="7715" ht="12.75" hidden="1" x14ac:dyDescent="0.2"/>
    <row r="7716" ht="12.75" hidden="1" x14ac:dyDescent="0.2"/>
    <row r="7717" ht="12.75" hidden="1" x14ac:dyDescent="0.2"/>
    <row r="7718" ht="12.75" hidden="1" x14ac:dyDescent="0.2"/>
    <row r="7719" ht="12.75" hidden="1" x14ac:dyDescent="0.2"/>
    <row r="7720" ht="12.75" hidden="1" x14ac:dyDescent="0.2"/>
    <row r="7721" ht="12.75" hidden="1" x14ac:dyDescent="0.2"/>
    <row r="7722" ht="12.75" hidden="1" x14ac:dyDescent="0.2"/>
    <row r="7723" ht="12.75" hidden="1" x14ac:dyDescent="0.2"/>
    <row r="7724" ht="12.75" hidden="1" x14ac:dyDescent="0.2"/>
    <row r="7725" ht="12.75" hidden="1" x14ac:dyDescent="0.2"/>
    <row r="7726" ht="12.75" hidden="1" x14ac:dyDescent="0.2"/>
    <row r="7727" ht="12.75" hidden="1" x14ac:dyDescent="0.2"/>
    <row r="7728" ht="12.75" hidden="1" x14ac:dyDescent="0.2"/>
    <row r="7729" ht="12.75" hidden="1" x14ac:dyDescent="0.2"/>
    <row r="7730" ht="12.75" hidden="1" x14ac:dyDescent="0.2"/>
    <row r="7731" ht="12.75" hidden="1" x14ac:dyDescent="0.2"/>
    <row r="7732" ht="12.75" hidden="1" x14ac:dyDescent="0.2"/>
    <row r="7733" ht="12.75" hidden="1" x14ac:dyDescent="0.2"/>
    <row r="7734" ht="12.75" hidden="1" x14ac:dyDescent="0.2"/>
    <row r="7735" ht="12.75" hidden="1" x14ac:dyDescent="0.2"/>
    <row r="7736" ht="12.75" hidden="1" x14ac:dyDescent="0.2"/>
    <row r="7737" ht="12.75" hidden="1" x14ac:dyDescent="0.2"/>
    <row r="7738" ht="12.75" hidden="1" x14ac:dyDescent="0.2"/>
    <row r="7739" ht="12.75" hidden="1" x14ac:dyDescent="0.2"/>
    <row r="7740" ht="12.75" hidden="1" x14ac:dyDescent="0.2"/>
    <row r="7741" ht="12.75" hidden="1" x14ac:dyDescent="0.2"/>
    <row r="7742" ht="12.75" hidden="1" x14ac:dyDescent="0.2"/>
    <row r="7743" ht="12.75" hidden="1" x14ac:dyDescent="0.2"/>
    <row r="7744" ht="12.75" hidden="1" x14ac:dyDescent="0.2"/>
    <row r="7745" ht="12.75" hidden="1" x14ac:dyDescent="0.2"/>
    <row r="7746" ht="12.75" hidden="1" x14ac:dyDescent="0.2"/>
    <row r="7747" ht="12.75" hidden="1" x14ac:dyDescent="0.2"/>
    <row r="7748" ht="12.75" hidden="1" x14ac:dyDescent="0.2"/>
    <row r="7749" ht="12.75" hidden="1" x14ac:dyDescent="0.2"/>
    <row r="7750" ht="12.75" hidden="1" x14ac:dyDescent="0.2"/>
    <row r="7751" ht="12.75" hidden="1" x14ac:dyDescent="0.2"/>
    <row r="7752" ht="12.75" hidden="1" x14ac:dyDescent="0.2"/>
    <row r="7753" ht="12.75" hidden="1" x14ac:dyDescent="0.2"/>
    <row r="7754" ht="12.75" hidden="1" x14ac:dyDescent="0.2"/>
    <row r="7755" ht="12.75" hidden="1" x14ac:dyDescent="0.2"/>
    <row r="7756" ht="12.75" hidden="1" x14ac:dyDescent="0.2"/>
    <row r="7757" ht="12.75" hidden="1" x14ac:dyDescent="0.2"/>
    <row r="7758" ht="12.75" hidden="1" x14ac:dyDescent="0.2"/>
    <row r="7759" ht="12.75" hidden="1" x14ac:dyDescent="0.2"/>
    <row r="7760" ht="12.75" hidden="1" x14ac:dyDescent="0.2"/>
    <row r="7761" ht="12.75" hidden="1" x14ac:dyDescent="0.2"/>
    <row r="7762" ht="12.75" hidden="1" x14ac:dyDescent="0.2"/>
    <row r="7763" ht="12.75" hidden="1" x14ac:dyDescent="0.2"/>
    <row r="7764" ht="12.75" hidden="1" x14ac:dyDescent="0.2"/>
    <row r="7765" ht="12.75" hidden="1" x14ac:dyDescent="0.2"/>
    <row r="7766" ht="12.75" hidden="1" x14ac:dyDescent="0.2"/>
    <row r="7767" ht="12.75" hidden="1" x14ac:dyDescent="0.2"/>
    <row r="7768" ht="12.75" hidden="1" x14ac:dyDescent="0.2"/>
    <row r="7769" ht="12.75" hidden="1" x14ac:dyDescent="0.2"/>
    <row r="7770" ht="12.75" hidden="1" x14ac:dyDescent="0.2"/>
    <row r="7771" ht="12.75" hidden="1" x14ac:dyDescent="0.2"/>
    <row r="7772" ht="12.75" hidden="1" x14ac:dyDescent="0.2"/>
    <row r="7773" ht="12.75" hidden="1" x14ac:dyDescent="0.2"/>
    <row r="7774" ht="12.75" hidden="1" x14ac:dyDescent="0.2"/>
    <row r="7775" ht="12.75" hidden="1" x14ac:dyDescent="0.2"/>
    <row r="7776" ht="12.75" hidden="1" x14ac:dyDescent="0.2"/>
    <row r="7777" ht="12.75" hidden="1" x14ac:dyDescent="0.2"/>
    <row r="7778" ht="12.75" hidden="1" x14ac:dyDescent="0.2"/>
    <row r="7779" ht="12.75" hidden="1" x14ac:dyDescent="0.2"/>
    <row r="7780" ht="12.75" hidden="1" x14ac:dyDescent="0.2"/>
    <row r="7781" ht="12.75" hidden="1" x14ac:dyDescent="0.2"/>
    <row r="7782" ht="12.75" hidden="1" x14ac:dyDescent="0.2"/>
    <row r="7783" ht="12.75" hidden="1" x14ac:dyDescent="0.2"/>
    <row r="7784" ht="12.75" hidden="1" x14ac:dyDescent="0.2"/>
    <row r="7785" ht="12.75" hidden="1" x14ac:dyDescent="0.2"/>
    <row r="7786" ht="12.75" hidden="1" x14ac:dyDescent="0.2"/>
    <row r="7787" ht="12.75" hidden="1" x14ac:dyDescent="0.2"/>
    <row r="7788" ht="12.75" hidden="1" x14ac:dyDescent="0.2"/>
    <row r="7789" ht="12.75" hidden="1" x14ac:dyDescent="0.2"/>
    <row r="7790" ht="12.75" hidden="1" x14ac:dyDescent="0.2"/>
    <row r="7791" ht="12.75" hidden="1" x14ac:dyDescent="0.2"/>
    <row r="7792" ht="12.75" hidden="1" x14ac:dyDescent="0.2"/>
    <row r="7793" ht="12.75" hidden="1" x14ac:dyDescent="0.2"/>
    <row r="7794" ht="12.75" hidden="1" x14ac:dyDescent="0.2"/>
    <row r="7795" ht="12.75" hidden="1" x14ac:dyDescent="0.2"/>
    <row r="7796" ht="12.75" hidden="1" x14ac:dyDescent="0.2"/>
    <row r="7797" ht="12.75" hidden="1" x14ac:dyDescent="0.2"/>
    <row r="7798" ht="12.75" hidden="1" x14ac:dyDescent="0.2"/>
    <row r="7799" ht="12.75" hidden="1" x14ac:dyDescent="0.2"/>
    <row r="7800" ht="12.75" hidden="1" x14ac:dyDescent="0.2"/>
    <row r="7801" ht="12.75" hidden="1" x14ac:dyDescent="0.2"/>
    <row r="7802" ht="12.75" hidden="1" x14ac:dyDescent="0.2"/>
    <row r="7803" ht="12.75" hidden="1" x14ac:dyDescent="0.2"/>
    <row r="7804" ht="12.75" hidden="1" x14ac:dyDescent="0.2"/>
    <row r="7805" ht="12.75" hidden="1" x14ac:dyDescent="0.2"/>
    <row r="7806" ht="12.75" hidden="1" x14ac:dyDescent="0.2"/>
    <row r="7807" ht="12.75" hidden="1" x14ac:dyDescent="0.2"/>
    <row r="7808" ht="12.75" hidden="1" x14ac:dyDescent="0.2"/>
    <row r="7809" ht="12.75" hidden="1" x14ac:dyDescent="0.2"/>
    <row r="7810" ht="12.75" hidden="1" x14ac:dyDescent="0.2"/>
    <row r="7811" ht="12.75" hidden="1" x14ac:dyDescent="0.2"/>
    <row r="7812" ht="12.75" hidden="1" x14ac:dyDescent="0.2"/>
    <row r="7813" ht="12.75" hidden="1" x14ac:dyDescent="0.2"/>
    <row r="7814" ht="12.75" hidden="1" x14ac:dyDescent="0.2"/>
    <row r="7815" ht="12.75" hidden="1" x14ac:dyDescent="0.2"/>
    <row r="7816" ht="12.75" hidden="1" x14ac:dyDescent="0.2"/>
    <row r="7817" ht="12.75" hidden="1" x14ac:dyDescent="0.2"/>
    <row r="7818" ht="12.75" hidden="1" x14ac:dyDescent="0.2"/>
    <row r="7819" ht="12.75" hidden="1" x14ac:dyDescent="0.2"/>
    <row r="7820" ht="12.75" hidden="1" x14ac:dyDescent="0.2"/>
    <row r="7821" ht="12.75" hidden="1" x14ac:dyDescent="0.2"/>
    <row r="7822" ht="12.75" hidden="1" x14ac:dyDescent="0.2"/>
    <row r="7823" ht="12.75" hidden="1" x14ac:dyDescent="0.2"/>
    <row r="7824" ht="12.75" hidden="1" x14ac:dyDescent="0.2"/>
    <row r="7825" ht="12.75" hidden="1" x14ac:dyDescent="0.2"/>
    <row r="7826" ht="12.75" hidden="1" x14ac:dyDescent="0.2"/>
    <row r="7827" ht="12.75" hidden="1" x14ac:dyDescent="0.2"/>
    <row r="7828" ht="12.75" hidden="1" x14ac:dyDescent="0.2"/>
    <row r="7829" ht="12.75" hidden="1" x14ac:dyDescent="0.2"/>
    <row r="7830" ht="12.75" hidden="1" x14ac:dyDescent="0.2"/>
    <row r="7831" ht="12.75" hidden="1" x14ac:dyDescent="0.2"/>
    <row r="7832" ht="12.75" hidden="1" x14ac:dyDescent="0.2"/>
    <row r="7833" ht="12.75" hidden="1" x14ac:dyDescent="0.2"/>
    <row r="7834" ht="12.75" hidden="1" x14ac:dyDescent="0.2"/>
    <row r="7835" ht="12.75" hidden="1" x14ac:dyDescent="0.2"/>
    <row r="7836" ht="12.75" hidden="1" x14ac:dyDescent="0.2"/>
    <row r="7837" ht="12.75" hidden="1" x14ac:dyDescent="0.2"/>
    <row r="7838" ht="12.75" hidden="1" x14ac:dyDescent="0.2"/>
    <row r="7839" ht="12.75" hidden="1" x14ac:dyDescent="0.2"/>
    <row r="7840" ht="12.75" hidden="1" x14ac:dyDescent="0.2"/>
    <row r="7841" ht="12.75" hidden="1" x14ac:dyDescent="0.2"/>
    <row r="7842" ht="12.75" hidden="1" x14ac:dyDescent="0.2"/>
    <row r="7843" ht="12.75" hidden="1" x14ac:dyDescent="0.2"/>
    <row r="7844" ht="12.75" hidden="1" x14ac:dyDescent="0.2"/>
    <row r="7845" ht="12.75" hidden="1" x14ac:dyDescent="0.2"/>
    <row r="7846" ht="12.75" hidden="1" x14ac:dyDescent="0.2"/>
    <row r="7847" ht="12.75" hidden="1" x14ac:dyDescent="0.2"/>
    <row r="7848" ht="12.75" hidden="1" x14ac:dyDescent="0.2"/>
    <row r="7849" ht="12.75" hidden="1" x14ac:dyDescent="0.2"/>
    <row r="7850" ht="12.75" hidden="1" x14ac:dyDescent="0.2"/>
    <row r="7851" ht="12.75" hidden="1" x14ac:dyDescent="0.2"/>
    <row r="7852" ht="12.75" hidden="1" x14ac:dyDescent="0.2"/>
    <row r="7853" ht="12.75" hidden="1" x14ac:dyDescent="0.2"/>
    <row r="7854" ht="12.75" hidden="1" x14ac:dyDescent="0.2"/>
    <row r="7855" ht="12.75" hidden="1" x14ac:dyDescent="0.2"/>
    <row r="7856" ht="12.75" hidden="1" x14ac:dyDescent="0.2"/>
    <row r="7857" ht="12.75" hidden="1" x14ac:dyDescent="0.2"/>
    <row r="7858" ht="12.75" hidden="1" x14ac:dyDescent="0.2"/>
    <row r="7859" ht="12.75" hidden="1" x14ac:dyDescent="0.2"/>
    <row r="7860" ht="12.75" hidden="1" x14ac:dyDescent="0.2"/>
    <row r="7861" ht="12.75" hidden="1" x14ac:dyDescent="0.2"/>
    <row r="7862" ht="12.75" hidden="1" x14ac:dyDescent="0.2"/>
    <row r="7863" ht="12.75" hidden="1" x14ac:dyDescent="0.2"/>
    <row r="7864" ht="12.75" hidden="1" x14ac:dyDescent="0.2"/>
    <row r="7865" ht="12.75" hidden="1" x14ac:dyDescent="0.2"/>
    <row r="7866" ht="12.75" hidden="1" x14ac:dyDescent="0.2"/>
    <row r="7867" ht="12.75" hidden="1" x14ac:dyDescent="0.2"/>
    <row r="7868" ht="12.75" hidden="1" x14ac:dyDescent="0.2"/>
    <row r="7869" ht="12.75" hidden="1" x14ac:dyDescent="0.2"/>
    <row r="7870" ht="12.75" hidden="1" x14ac:dyDescent="0.2"/>
    <row r="7871" ht="12.75" hidden="1" x14ac:dyDescent="0.2"/>
    <row r="7872" ht="12.75" hidden="1" x14ac:dyDescent="0.2"/>
    <row r="7873" ht="12.75" hidden="1" x14ac:dyDescent="0.2"/>
    <row r="7874" ht="12.75" hidden="1" x14ac:dyDescent="0.2"/>
    <row r="7875" ht="12.75" hidden="1" x14ac:dyDescent="0.2"/>
    <row r="7876" ht="12.75" hidden="1" x14ac:dyDescent="0.2"/>
    <row r="7877" ht="12.75" hidden="1" x14ac:dyDescent="0.2"/>
    <row r="7878" ht="12.75" hidden="1" x14ac:dyDescent="0.2"/>
    <row r="7879" ht="12.75" hidden="1" x14ac:dyDescent="0.2"/>
    <row r="7880" ht="12.75" hidden="1" x14ac:dyDescent="0.2"/>
    <row r="7881" ht="12.75" hidden="1" x14ac:dyDescent="0.2"/>
    <row r="7882" ht="12.75" hidden="1" x14ac:dyDescent="0.2"/>
    <row r="7883" ht="12.75" hidden="1" x14ac:dyDescent="0.2"/>
    <row r="7884" ht="12.75" hidden="1" x14ac:dyDescent="0.2"/>
    <row r="7885" ht="12.75" hidden="1" x14ac:dyDescent="0.2"/>
    <row r="7886" ht="12.75" hidden="1" x14ac:dyDescent="0.2"/>
    <row r="7887" ht="12.75" hidden="1" x14ac:dyDescent="0.2"/>
    <row r="7888" ht="12.75" hidden="1" x14ac:dyDescent="0.2"/>
    <row r="7889" ht="12.75" hidden="1" x14ac:dyDescent="0.2"/>
    <row r="7890" ht="12.75" hidden="1" x14ac:dyDescent="0.2"/>
    <row r="7891" ht="12.75" hidden="1" x14ac:dyDescent="0.2"/>
    <row r="7892" ht="12.75" hidden="1" x14ac:dyDescent="0.2"/>
    <row r="7893" ht="12.75" hidden="1" x14ac:dyDescent="0.2"/>
    <row r="7894" ht="12.75" hidden="1" x14ac:dyDescent="0.2"/>
    <row r="7895" ht="12.75" hidden="1" x14ac:dyDescent="0.2"/>
    <row r="7896" ht="12.75" hidden="1" x14ac:dyDescent="0.2"/>
    <row r="7897" ht="12.75" hidden="1" x14ac:dyDescent="0.2"/>
    <row r="7898" ht="12.75" hidden="1" x14ac:dyDescent="0.2"/>
    <row r="7899" ht="12.75" hidden="1" x14ac:dyDescent="0.2"/>
    <row r="7900" ht="12.75" hidden="1" x14ac:dyDescent="0.2"/>
    <row r="7901" ht="12.75" hidden="1" x14ac:dyDescent="0.2"/>
    <row r="7902" ht="12.75" hidden="1" x14ac:dyDescent="0.2"/>
    <row r="7903" ht="12.75" hidden="1" x14ac:dyDescent="0.2"/>
    <row r="7904" ht="12.75" hidden="1" x14ac:dyDescent="0.2"/>
    <row r="7905" ht="12.75" hidden="1" x14ac:dyDescent="0.2"/>
    <row r="7906" ht="12.75" hidden="1" x14ac:dyDescent="0.2"/>
    <row r="7907" ht="12.75" hidden="1" x14ac:dyDescent="0.2"/>
    <row r="7908" ht="12.75" hidden="1" x14ac:dyDescent="0.2"/>
    <row r="7909" ht="12.75" hidden="1" x14ac:dyDescent="0.2"/>
    <row r="7910" ht="12.75" hidden="1" x14ac:dyDescent="0.2"/>
    <row r="7911" ht="12.75" hidden="1" x14ac:dyDescent="0.2"/>
    <row r="7912" ht="12.75" hidden="1" x14ac:dyDescent="0.2"/>
    <row r="7913" ht="12.75" hidden="1" x14ac:dyDescent="0.2"/>
    <row r="7914" ht="12.75" hidden="1" x14ac:dyDescent="0.2"/>
    <row r="7915" ht="12.75" hidden="1" x14ac:dyDescent="0.2"/>
    <row r="7916" ht="12.75" hidden="1" x14ac:dyDescent="0.2"/>
    <row r="7917" ht="12.75" hidden="1" x14ac:dyDescent="0.2"/>
    <row r="7918" ht="12.75" hidden="1" x14ac:dyDescent="0.2"/>
    <row r="7919" ht="12.75" hidden="1" x14ac:dyDescent="0.2"/>
    <row r="7920" ht="12.75" hidden="1" x14ac:dyDescent="0.2"/>
    <row r="7921" ht="12.75" hidden="1" x14ac:dyDescent="0.2"/>
    <row r="7922" ht="12.75" hidden="1" x14ac:dyDescent="0.2"/>
    <row r="7923" ht="12.75" hidden="1" x14ac:dyDescent="0.2"/>
    <row r="7924" ht="12.75" hidden="1" x14ac:dyDescent="0.2"/>
    <row r="7925" ht="12.75" hidden="1" x14ac:dyDescent="0.2"/>
    <row r="7926" ht="12.75" hidden="1" x14ac:dyDescent="0.2"/>
    <row r="7927" ht="12.75" hidden="1" x14ac:dyDescent="0.2"/>
    <row r="7928" ht="12.75" hidden="1" x14ac:dyDescent="0.2"/>
    <row r="7929" ht="12.75" hidden="1" x14ac:dyDescent="0.2"/>
    <row r="7930" ht="12.75" hidden="1" x14ac:dyDescent="0.2"/>
    <row r="7931" ht="12.75" hidden="1" x14ac:dyDescent="0.2"/>
    <row r="7932" ht="12.75" hidden="1" x14ac:dyDescent="0.2"/>
    <row r="7933" ht="12.75" hidden="1" x14ac:dyDescent="0.2"/>
    <row r="7934" ht="12.75" hidden="1" x14ac:dyDescent="0.2"/>
    <row r="7935" ht="12.75" hidden="1" x14ac:dyDescent="0.2"/>
    <row r="7936" ht="12.75" hidden="1" x14ac:dyDescent="0.2"/>
    <row r="7937" ht="12.75" hidden="1" x14ac:dyDescent="0.2"/>
    <row r="7938" ht="12.75" hidden="1" x14ac:dyDescent="0.2"/>
    <row r="7939" ht="12.75" hidden="1" x14ac:dyDescent="0.2"/>
    <row r="7940" ht="12.75" hidden="1" x14ac:dyDescent="0.2"/>
    <row r="7941" ht="12.75" hidden="1" x14ac:dyDescent="0.2"/>
    <row r="7942" ht="12.75" hidden="1" x14ac:dyDescent="0.2"/>
    <row r="7943" ht="12.75" hidden="1" x14ac:dyDescent="0.2"/>
    <row r="7944" ht="12.75" hidden="1" x14ac:dyDescent="0.2"/>
    <row r="7945" ht="12.75" hidden="1" x14ac:dyDescent="0.2"/>
    <row r="7946" ht="12.75" hidden="1" x14ac:dyDescent="0.2"/>
    <row r="7947" ht="12.75" hidden="1" x14ac:dyDescent="0.2"/>
    <row r="7948" ht="12.75" hidden="1" x14ac:dyDescent="0.2"/>
    <row r="7949" ht="12.75" hidden="1" x14ac:dyDescent="0.2"/>
    <row r="7950" ht="12.75" hidden="1" x14ac:dyDescent="0.2"/>
    <row r="7951" ht="12.75" hidden="1" x14ac:dyDescent="0.2"/>
    <row r="7952" ht="12.75" hidden="1" x14ac:dyDescent="0.2"/>
    <row r="7953" ht="12.75" hidden="1" x14ac:dyDescent="0.2"/>
    <row r="7954" ht="12.75" hidden="1" x14ac:dyDescent="0.2"/>
    <row r="7955" ht="12.75" hidden="1" x14ac:dyDescent="0.2"/>
    <row r="7956" ht="12.75" hidden="1" x14ac:dyDescent="0.2"/>
    <row r="7957" ht="12.75" hidden="1" x14ac:dyDescent="0.2"/>
    <row r="7958" ht="12.75" hidden="1" x14ac:dyDescent="0.2"/>
    <row r="7959" ht="12.75" hidden="1" x14ac:dyDescent="0.2"/>
    <row r="7960" ht="12.75" hidden="1" x14ac:dyDescent="0.2"/>
    <row r="7961" ht="12.75" hidden="1" x14ac:dyDescent="0.2"/>
    <row r="7962" ht="12.75" hidden="1" x14ac:dyDescent="0.2"/>
    <row r="7963" ht="12.75" hidden="1" x14ac:dyDescent="0.2"/>
    <row r="7964" ht="12.75" hidden="1" x14ac:dyDescent="0.2"/>
    <row r="7965" ht="12.75" hidden="1" x14ac:dyDescent="0.2"/>
    <row r="7966" ht="12.75" hidden="1" x14ac:dyDescent="0.2"/>
    <row r="7967" ht="12.75" hidden="1" x14ac:dyDescent="0.2"/>
    <row r="7968" ht="12.75" hidden="1" x14ac:dyDescent="0.2"/>
    <row r="7969" ht="12.75" hidden="1" x14ac:dyDescent="0.2"/>
    <row r="7970" ht="12.75" hidden="1" x14ac:dyDescent="0.2"/>
    <row r="7971" ht="12.75" hidden="1" x14ac:dyDescent="0.2"/>
    <row r="7972" ht="12.75" hidden="1" x14ac:dyDescent="0.2"/>
    <row r="7973" ht="12.75" hidden="1" x14ac:dyDescent="0.2"/>
    <row r="7974" ht="12.75" hidden="1" x14ac:dyDescent="0.2"/>
    <row r="7975" ht="12.75" hidden="1" x14ac:dyDescent="0.2"/>
    <row r="7976" ht="12.75" hidden="1" x14ac:dyDescent="0.2"/>
    <row r="7977" ht="12.75" hidden="1" x14ac:dyDescent="0.2"/>
    <row r="7978" ht="12.75" hidden="1" x14ac:dyDescent="0.2"/>
    <row r="7979" ht="12.75" hidden="1" x14ac:dyDescent="0.2"/>
    <row r="7980" ht="12.75" hidden="1" x14ac:dyDescent="0.2"/>
    <row r="7981" ht="12.75" hidden="1" x14ac:dyDescent="0.2"/>
    <row r="7982" ht="12.75" hidden="1" x14ac:dyDescent="0.2"/>
    <row r="7983" ht="12.75" hidden="1" x14ac:dyDescent="0.2"/>
    <row r="7984" ht="12.75" hidden="1" x14ac:dyDescent="0.2"/>
    <row r="7985" ht="12.75" hidden="1" x14ac:dyDescent="0.2"/>
    <row r="7986" ht="12.75" hidden="1" x14ac:dyDescent="0.2"/>
    <row r="7987" ht="12.75" hidden="1" x14ac:dyDescent="0.2"/>
    <row r="7988" ht="12.75" hidden="1" x14ac:dyDescent="0.2"/>
    <row r="7989" ht="12.75" hidden="1" x14ac:dyDescent="0.2"/>
    <row r="7990" ht="12.75" hidden="1" x14ac:dyDescent="0.2"/>
    <row r="7991" ht="12.75" hidden="1" x14ac:dyDescent="0.2"/>
    <row r="7992" ht="12.75" hidden="1" x14ac:dyDescent="0.2"/>
    <row r="7993" ht="12.75" hidden="1" x14ac:dyDescent="0.2"/>
    <row r="7994" ht="12.75" hidden="1" x14ac:dyDescent="0.2"/>
    <row r="7995" ht="12.75" hidden="1" x14ac:dyDescent="0.2"/>
    <row r="7996" ht="12.75" hidden="1" x14ac:dyDescent="0.2"/>
    <row r="7997" ht="12.75" hidden="1" x14ac:dyDescent="0.2"/>
    <row r="7998" ht="12.75" hidden="1" x14ac:dyDescent="0.2"/>
    <row r="7999" ht="12.75" hidden="1" x14ac:dyDescent="0.2"/>
    <row r="8000" ht="12.75" hidden="1" x14ac:dyDescent="0.2"/>
    <row r="8001" ht="12.75" hidden="1" x14ac:dyDescent="0.2"/>
    <row r="8002" ht="12.75" hidden="1" x14ac:dyDescent="0.2"/>
    <row r="8003" ht="12.75" hidden="1" x14ac:dyDescent="0.2"/>
    <row r="8004" ht="12.75" hidden="1" x14ac:dyDescent="0.2"/>
    <row r="8005" ht="12.75" hidden="1" x14ac:dyDescent="0.2"/>
    <row r="8006" ht="12.75" hidden="1" x14ac:dyDescent="0.2"/>
    <row r="8007" ht="12.75" hidden="1" x14ac:dyDescent="0.2"/>
    <row r="8008" ht="12.75" hidden="1" x14ac:dyDescent="0.2"/>
    <row r="8009" ht="12.75" hidden="1" x14ac:dyDescent="0.2"/>
    <row r="8010" ht="12.75" hidden="1" x14ac:dyDescent="0.2"/>
    <row r="8011" ht="12.75" hidden="1" x14ac:dyDescent="0.2"/>
    <row r="8012" ht="12.75" hidden="1" x14ac:dyDescent="0.2"/>
    <row r="8013" ht="12.75" hidden="1" x14ac:dyDescent="0.2"/>
    <row r="8014" ht="12.75" hidden="1" x14ac:dyDescent="0.2"/>
    <row r="8015" ht="12.75" hidden="1" x14ac:dyDescent="0.2"/>
    <row r="8016" ht="12.75" hidden="1" x14ac:dyDescent="0.2"/>
    <row r="8017" ht="12.75" hidden="1" x14ac:dyDescent="0.2"/>
    <row r="8018" ht="12.75" hidden="1" x14ac:dyDescent="0.2"/>
    <row r="8019" ht="12.75" hidden="1" x14ac:dyDescent="0.2"/>
    <row r="8020" ht="12.75" hidden="1" x14ac:dyDescent="0.2"/>
    <row r="8021" ht="12.75" hidden="1" x14ac:dyDescent="0.2"/>
    <row r="8022" ht="12.75" hidden="1" x14ac:dyDescent="0.2"/>
    <row r="8023" ht="12.75" hidden="1" x14ac:dyDescent="0.2"/>
    <row r="8024" ht="12.75" hidden="1" x14ac:dyDescent="0.2"/>
    <row r="8025" ht="12.75" hidden="1" x14ac:dyDescent="0.2"/>
    <row r="8026" ht="12.75" hidden="1" x14ac:dyDescent="0.2"/>
    <row r="8027" ht="12.75" hidden="1" x14ac:dyDescent="0.2"/>
    <row r="8028" ht="12.75" hidden="1" x14ac:dyDescent="0.2"/>
    <row r="8029" ht="12.75" hidden="1" x14ac:dyDescent="0.2"/>
    <row r="8030" ht="12.75" hidden="1" x14ac:dyDescent="0.2"/>
    <row r="8031" ht="12.75" hidden="1" x14ac:dyDescent="0.2"/>
    <row r="8032" ht="12.75" hidden="1" x14ac:dyDescent="0.2"/>
    <row r="8033" ht="12.75" hidden="1" x14ac:dyDescent="0.2"/>
    <row r="8034" ht="12.75" hidden="1" x14ac:dyDescent="0.2"/>
    <row r="8035" ht="12.75" hidden="1" x14ac:dyDescent="0.2"/>
    <row r="8036" ht="12.75" hidden="1" x14ac:dyDescent="0.2"/>
    <row r="8037" ht="12.75" hidden="1" x14ac:dyDescent="0.2"/>
    <row r="8038" ht="12.75" hidden="1" x14ac:dyDescent="0.2"/>
    <row r="8039" ht="12.75" hidden="1" x14ac:dyDescent="0.2"/>
    <row r="8040" ht="12.75" hidden="1" x14ac:dyDescent="0.2"/>
    <row r="8041" ht="12.75" hidden="1" x14ac:dyDescent="0.2"/>
    <row r="8042" ht="12.75" hidden="1" x14ac:dyDescent="0.2"/>
    <row r="8043" ht="12.75" hidden="1" x14ac:dyDescent="0.2"/>
    <row r="8044" ht="12.75" hidden="1" x14ac:dyDescent="0.2"/>
    <row r="8045" ht="12.75" hidden="1" x14ac:dyDescent="0.2"/>
    <row r="8046" ht="12.75" hidden="1" x14ac:dyDescent="0.2"/>
    <row r="8047" ht="12.75" hidden="1" x14ac:dyDescent="0.2"/>
    <row r="8048" ht="12.75" hidden="1" x14ac:dyDescent="0.2"/>
    <row r="8049" ht="12.75" hidden="1" x14ac:dyDescent="0.2"/>
    <row r="8050" ht="12.75" hidden="1" x14ac:dyDescent="0.2"/>
    <row r="8051" ht="12.75" hidden="1" x14ac:dyDescent="0.2"/>
    <row r="8052" ht="12.75" hidden="1" x14ac:dyDescent="0.2"/>
    <row r="8053" ht="12.75" hidden="1" x14ac:dyDescent="0.2"/>
    <row r="8054" ht="12.75" hidden="1" x14ac:dyDescent="0.2"/>
    <row r="8055" ht="12.75" hidden="1" x14ac:dyDescent="0.2"/>
    <row r="8056" ht="12.75" hidden="1" x14ac:dyDescent="0.2"/>
    <row r="8057" ht="12.75" hidden="1" x14ac:dyDescent="0.2"/>
    <row r="8058" ht="12.75" hidden="1" x14ac:dyDescent="0.2"/>
    <row r="8059" ht="12.75" hidden="1" x14ac:dyDescent="0.2"/>
    <row r="8060" ht="12.75" hidden="1" x14ac:dyDescent="0.2"/>
    <row r="8061" ht="12.75" hidden="1" x14ac:dyDescent="0.2"/>
    <row r="8062" ht="12.75" hidden="1" x14ac:dyDescent="0.2"/>
    <row r="8063" ht="12.75" hidden="1" x14ac:dyDescent="0.2"/>
    <row r="8064" ht="12.75" hidden="1" x14ac:dyDescent="0.2"/>
    <row r="8065" ht="12.75" hidden="1" x14ac:dyDescent="0.2"/>
    <row r="8066" ht="12.75" hidden="1" x14ac:dyDescent="0.2"/>
    <row r="8067" ht="12.75" hidden="1" x14ac:dyDescent="0.2"/>
    <row r="8068" ht="12.75" hidden="1" x14ac:dyDescent="0.2"/>
    <row r="8069" ht="12.75" hidden="1" x14ac:dyDescent="0.2"/>
    <row r="8070" ht="12.75" hidden="1" x14ac:dyDescent="0.2"/>
    <row r="8071" ht="12.75" hidden="1" x14ac:dyDescent="0.2"/>
    <row r="8072" ht="12.75" hidden="1" x14ac:dyDescent="0.2"/>
    <row r="8073" ht="12.75" hidden="1" x14ac:dyDescent="0.2"/>
    <row r="8074" ht="12.75" hidden="1" x14ac:dyDescent="0.2"/>
    <row r="8075" ht="12.75" hidden="1" x14ac:dyDescent="0.2"/>
    <row r="8076" ht="12.75" hidden="1" x14ac:dyDescent="0.2"/>
    <row r="8077" ht="12.75" hidden="1" x14ac:dyDescent="0.2"/>
    <row r="8078" ht="12.75" hidden="1" x14ac:dyDescent="0.2"/>
    <row r="8079" ht="12.75" hidden="1" x14ac:dyDescent="0.2"/>
    <row r="8080" ht="12.75" hidden="1" x14ac:dyDescent="0.2"/>
    <row r="8081" ht="12.75" hidden="1" x14ac:dyDescent="0.2"/>
    <row r="8082" ht="12.75" hidden="1" x14ac:dyDescent="0.2"/>
    <row r="8083" ht="12.75" hidden="1" x14ac:dyDescent="0.2"/>
    <row r="8084" ht="12.75" hidden="1" x14ac:dyDescent="0.2"/>
    <row r="8085" ht="12.75" hidden="1" x14ac:dyDescent="0.2"/>
    <row r="8086" ht="12.75" hidden="1" x14ac:dyDescent="0.2"/>
    <row r="8087" ht="12.75" hidden="1" x14ac:dyDescent="0.2"/>
    <row r="8088" ht="12.75" hidden="1" x14ac:dyDescent="0.2"/>
    <row r="8089" ht="12.75" hidden="1" x14ac:dyDescent="0.2"/>
    <row r="8090" ht="12.75" hidden="1" x14ac:dyDescent="0.2"/>
    <row r="8091" ht="12.75" hidden="1" x14ac:dyDescent="0.2"/>
    <row r="8092" ht="12.75" hidden="1" x14ac:dyDescent="0.2"/>
    <row r="8093" ht="12.75" hidden="1" x14ac:dyDescent="0.2"/>
    <row r="8094" ht="12.75" hidden="1" x14ac:dyDescent="0.2"/>
    <row r="8095" ht="12.75" hidden="1" x14ac:dyDescent="0.2"/>
    <row r="8096" ht="12.75" hidden="1" x14ac:dyDescent="0.2"/>
    <row r="8097" ht="12.75" hidden="1" x14ac:dyDescent="0.2"/>
    <row r="8098" ht="12.75" hidden="1" x14ac:dyDescent="0.2"/>
    <row r="8099" ht="12.75" hidden="1" x14ac:dyDescent="0.2"/>
    <row r="8100" ht="12.75" hidden="1" x14ac:dyDescent="0.2"/>
    <row r="8101" ht="12.75" hidden="1" x14ac:dyDescent="0.2"/>
    <row r="8102" ht="12.75" hidden="1" x14ac:dyDescent="0.2"/>
    <row r="8103" ht="12.75" hidden="1" x14ac:dyDescent="0.2"/>
    <row r="8104" ht="12.75" hidden="1" x14ac:dyDescent="0.2"/>
    <row r="8105" ht="12.75" hidden="1" x14ac:dyDescent="0.2"/>
    <row r="8106" ht="12.75" hidden="1" x14ac:dyDescent="0.2"/>
    <row r="8107" ht="12.75" hidden="1" x14ac:dyDescent="0.2"/>
    <row r="8108" ht="12.75" hidden="1" x14ac:dyDescent="0.2"/>
    <row r="8109" ht="12.75" hidden="1" x14ac:dyDescent="0.2"/>
    <row r="8110" ht="12.75" hidden="1" x14ac:dyDescent="0.2"/>
    <row r="8111" ht="12.75" hidden="1" x14ac:dyDescent="0.2"/>
    <row r="8112" ht="12.75" hidden="1" x14ac:dyDescent="0.2"/>
    <row r="8113" ht="12.75" hidden="1" x14ac:dyDescent="0.2"/>
    <row r="8114" ht="12.75" hidden="1" x14ac:dyDescent="0.2"/>
    <row r="8115" ht="12.75" hidden="1" x14ac:dyDescent="0.2"/>
    <row r="8116" ht="12.75" hidden="1" x14ac:dyDescent="0.2"/>
    <row r="8117" ht="12.75" hidden="1" x14ac:dyDescent="0.2"/>
    <row r="8118" ht="12.75" hidden="1" x14ac:dyDescent="0.2"/>
    <row r="8119" ht="12.75" hidden="1" x14ac:dyDescent="0.2"/>
    <row r="8120" ht="12.75" hidden="1" x14ac:dyDescent="0.2"/>
    <row r="8121" ht="12.75" hidden="1" x14ac:dyDescent="0.2"/>
    <row r="8122" ht="12.75" hidden="1" x14ac:dyDescent="0.2"/>
    <row r="8123" ht="12.75" hidden="1" x14ac:dyDescent="0.2"/>
    <row r="8124" ht="12.75" hidden="1" x14ac:dyDescent="0.2"/>
    <row r="8125" ht="12.75" hidden="1" x14ac:dyDescent="0.2"/>
    <row r="8126" ht="12.75" hidden="1" x14ac:dyDescent="0.2"/>
    <row r="8127" ht="12.75" hidden="1" x14ac:dyDescent="0.2"/>
    <row r="8128" ht="12.75" hidden="1" x14ac:dyDescent="0.2"/>
    <row r="8129" ht="12.75" hidden="1" x14ac:dyDescent="0.2"/>
    <row r="8130" ht="12.75" hidden="1" x14ac:dyDescent="0.2"/>
    <row r="8131" ht="12.75" hidden="1" x14ac:dyDescent="0.2"/>
    <row r="8132" ht="12.75" hidden="1" x14ac:dyDescent="0.2"/>
    <row r="8133" ht="12.75" hidden="1" x14ac:dyDescent="0.2"/>
    <row r="8134" ht="12.75" hidden="1" x14ac:dyDescent="0.2"/>
    <row r="8135" ht="12.75" hidden="1" x14ac:dyDescent="0.2"/>
    <row r="8136" ht="12.75" hidden="1" x14ac:dyDescent="0.2"/>
    <row r="8137" ht="12.75" hidden="1" x14ac:dyDescent="0.2"/>
    <row r="8138" ht="12.75" hidden="1" x14ac:dyDescent="0.2"/>
    <row r="8139" ht="12.75" hidden="1" x14ac:dyDescent="0.2"/>
    <row r="8140" ht="12.75" hidden="1" x14ac:dyDescent="0.2"/>
    <row r="8141" ht="12.75" hidden="1" x14ac:dyDescent="0.2"/>
    <row r="8142" ht="12.75" hidden="1" x14ac:dyDescent="0.2"/>
    <row r="8143" ht="12.75" hidden="1" x14ac:dyDescent="0.2"/>
    <row r="8144" ht="12.75" hidden="1" x14ac:dyDescent="0.2"/>
    <row r="8145" ht="12.75" hidden="1" x14ac:dyDescent="0.2"/>
    <row r="8146" ht="12.75" hidden="1" x14ac:dyDescent="0.2"/>
    <row r="8147" ht="12.75" hidden="1" x14ac:dyDescent="0.2"/>
    <row r="8148" ht="12.75" hidden="1" x14ac:dyDescent="0.2"/>
    <row r="8149" ht="12.75" hidden="1" x14ac:dyDescent="0.2"/>
    <row r="8150" ht="12.75" hidden="1" x14ac:dyDescent="0.2"/>
    <row r="8151" ht="12.75" hidden="1" x14ac:dyDescent="0.2"/>
    <row r="8152" ht="12.75" hidden="1" x14ac:dyDescent="0.2"/>
    <row r="8153" ht="12.75" hidden="1" x14ac:dyDescent="0.2"/>
    <row r="8154" ht="12.75" hidden="1" x14ac:dyDescent="0.2"/>
    <row r="8155" ht="12.75" hidden="1" x14ac:dyDescent="0.2"/>
    <row r="8156" ht="12.75" hidden="1" x14ac:dyDescent="0.2"/>
    <row r="8157" ht="12.75" hidden="1" x14ac:dyDescent="0.2"/>
    <row r="8158" ht="12.75" hidden="1" x14ac:dyDescent="0.2"/>
    <row r="8159" ht="12.75" hidden="1" x14ac:dyDescent="0.2"/>
    <row r="8160" ht="12.75" hidden="1" x14ac:dyDescent="0.2"/>
    <row r="8161" ht="12.75" hidden="1" x14ac:dyDescent="0.2"/>
    <row r="8162" ht="12.75" hidden="1" x14ac:dyDescent="0.2"/>
    <row r="8163" ht="12.75" hidden="1" x14ac:dyDescent="0.2"/>
    <row r="8164" ht="12.75" hidden="1" x14ac:dyDescent="0.2"/>
    <row r="8165" ht="12.75" hidden="1" x14ac:dyDescent="0.2"/>
    <row r="8166" ht="12.75" hidden="1" x14ac:dyDescent="0.2"/>
    <row r="8167" ht="12.75" hidden="1" x14ac:dyDescent="0.2"/>
    <row r="8168" ht="12.75" hidden="1" x14ac:dyDescent="0.2"/>
    <row r="8169" ht="12.75" hidden="1" x14ac:dyDescent="0.2"/>
    <row r="8170" ht="12.75" hidden="1" x14ac:dyDescent="0.2"/>
    <row r="8171" ht="12.75" hidden="1" x14ac:dyDescent="0.2"/>
    <row r="8172" ht="12.75" hidden="1" x14ac:dyDescent="0.2"/>
    <row r="8173" ht="12.75" hidden="1" x14ac:dyDescent="0.2"/>
    <row r="8174" ht="12.75" hidden="1" x14ac:dyDescent="0.2"/>
    <row r="8175" ht="12.75" hidden="1" x14ac:dyDescent="0.2"/>
    <row r="8176" ht="12.75" hidden="1" x14ac:dyDescent="0.2"/>
    <row r="8177" ht="12.75" hidden="1" x14ac:dyDescent="0.2"/>
    <row r="8178" ht="12.75" hidden="1" x14ac:dyDescent="0.2"/>
    <row r="8179" ht="12.75" hidden="1" x14ac:dyDescent="0.2"/>
    <row r="8180" ht="12.75" hidden="1" x14ac:dyDescent="0.2"/>
    <row r="8181" ht="12.75" hidden="1" x14ac:dyDescent="0.2"/>
    <row r="8182" ht="12.75" hidden="1" x14ac:dyDescent="0.2"/>
    <row r="8183" ht="12.75" hidden="1" x14ac:dyDescent="0.2"/>
    <row r="8184" ht="12.75" hidden="1" x14ac:dyDescent="0.2"/>
    <row r="8185" ht="12.75" hidden="1" x14ac:dyDescent="0.2"/>
    <row r="8186" ht="12.75" hidden="1" x14ac:dyDescent="0.2"/>
    <row r="8187" ht="12.75" hidden="1" x14ac:dyDescent="0.2"/>
    <row r="8188" ht="12.75" hidden="1" x14ac:dyDescent="0.2"/>
    <row r="8189" ht="12.75" hidden="1" x14ac:dyDescent="0.2"/>
    <row r="8190" ht="12.75" hidden="1" x14ac:dyDescent="0.2"/>
    <row r="8191" ht="12.75" hidden="1" x14ac:dyDescent="0.2"/>
    <row r="8192" ht="12.75" hidden="1" x14ac:dyDescent="0.2"/>
    <row r="8193" ht="12.75" hidden="1" x14ac:dyDescent="0.2"/>
    <row r="8194" ht="12.75" hidden="1" x14ac:dyDescent="0.2"/>
    <row r="8195" ht="12.75" hidden="1" x14ac:dyDescent="0.2"/>
    <row r="8196" ht="12.75" hidden="1" x14ac:dyDescent="0.2"/>
    <row r="8197" ht="12.75" hidden="1" x14ac:dyDescent="0.2"/>
    <row r="8198" ht="12.75" hidden="1" x14ac:dyDescent="0.2"/>
    <row r="8199" ht="12.75" hidden="1" x14ac:dyDescent="0.2"/>
    <row r="8200" ht="12.75" hidden="1" x14ac:dyDescent="0.2"/>
    <row r="8201" ht="12.75" hidden="1" x14ac:dyDescent="0.2"/>
    <row r="8202" ht="12.75" hidden="1" x14ac:dyDescent="0.2"/>
    <row r="8203" ht="12.75" hidden="1" x14ac:dyDescent="0.2"/>
    <row r="8204" ht="12.75" hidden="1" x14ac:dyDescent="0.2"/>
    <row r="8205" ht="12.75" hidden="1" x14ac:dyDescent="0.2"/>
    <row r="8206" ht="12.75" hidden="1" x14ac:dyDescent="0.2"/>
    <row r="8207" ht="12.75" hidden="1" x14ac:dyDescent="0.2"/>
    <row r="8208" ht="12.75" hidden="1" x14ac:dyDescent="0.2"/>
    <row r="8209" ht="12.75" hidden="1" x14ac:dyDescent="0.2"/>
    <row r="8210" ht="12.75" hidden="1" x14ac:dyDescent="0.2"/>
    <row r="8211" ht="12.75" hidden="1" x14ac:dyDescent="0.2"/>
    <row r="8212" ht="12.75" hidden="1" x14ac:dyDescent="0.2"/>
    <row r="8213" ht="12.75" hidden="1" x14ac:dyDescent="0.2"/>
    <row r="8214" ht="12.75" hidden="1" x14ac:dyDescent="0.2"/>
    <row r="8215" ht="12.75" hidden="1" x14ac:dyDescent="0.2"/>
    <row r="8216" ht="12.75" hidden="1" x14ac:dyDescent="0.2"/>
    <row r="8217" ht="12.75" hidden="1" x14ac:dyDescent="0.2"/>
    <row r="8218" ht="12.75" hidden="1" x14ac:dyDescent="0.2"/>
    <row r="8219" ht="12.75" hidden="1" x14ac:dyDescent="0.2"/>
    <row r="8220" ht="12.75" hidden="1" x14ac:dyDescent="0.2"/>
    <row r="8221" ht="12.75" hidden="1" x14ac:dyDescent="0.2"/>
    <row r="8222" ht="12.75" hidden="1" x14ac:dyDescent="0.2"/>
    <row r="8223" ht="12.75" hidden="1" x14ac:dyDescent="0.2"/>
    <row r="8224" ht="12.75" hidden="1" x14ac:dyDescent="0.2"/>
    <row r="8225" ht="12.75" hidden="1" x14ac:dyDescent="0.2"/>
    <row r="8226" ht="12.75" hidden="1" x14ac:dyDescent="0.2"/>
    <row r="8227" ht="12.75" hidden="1" x14ac:dyDescent="0.2"/>
    <row r="8228" ht="12.75" hidden="1" x14ac:dyDescent="0.2"/>
    <row r="8229" ht="12.75" hidden="1" x14ac:dyDescent="0.2"/>
    <row r="8230" ht="12.75" hidden="1" x14ac:dyDescent="0.2"/>
    <row r="8231" ht="12.75" hidden="1" x14ac:dyDescent="0.2"/>
    <row r="8232" ht="12.75" hidden="1" x14ac:dyDescent="0.2"/>
    <row r="8233" ht="12.75" hidden="1" x14ac:dyDescent="0.2"/>
    <row r="8234" ht="12.75" hidden="1" x14ac:dyDescent="0.2"/>
    <row r="8235" ht="12.75" hidden="1" x14ac:dyDescent="0.2"/>
    <row r="8236" ht="12.75" hidden="1" x14ac:dyDescent="0.2"/>
    <row r="8237" ht="12.75" hidden="1" x14ac:dyDescent="0.2"/>
    <row r="8238" ht="12.75" hidden="1" x14ac:dyDescent="0.2"/>
    <row r="8239" ht="12.75" hidden="1" x14ac:dyDescent="0.2"/>
    <row r="8240" ht="12.75" hidden="1" x14ac:dyDescent="0.2"/>
    <row r="8241" ht="12.75" hidden="1" x14ac:dyDescent="0.2"/>
    <row r="8242" ht="12.75" hidden="1" x14ac:dyDescent="0.2"/>
    <row r="8243" ht="12.75" hidden="1" x14ac:dyDescent="0.2"/>
    <row r="8244" ht="12.75" hidden="1" x14ac:dyDescent="0.2"/>
    <row r="8245" ht="12.75" hidden="1" x14ac:dyDescent="0.2"/>
    <row r="8246" ht="12.75" hidden="1" x14ac:dyDescent="0.2"/>
    <row r="8247" ht="12.75" hidden="1" x14ac:dyDescent="0.2"/>
    <row r="8248" ht="12.75" hidden="1" x14ac:dyDescent="0.2"/>
    <row r="8249" ht="12.75" hidden="1" x14ac:dyDescent="0.2"/>
    <row r="8250" ht="12.75" hidden="1" x14ac:dyDescent="0.2"/>
    <row r="8251" ht="12.75" hidden="1" x14ac:dyDescent="0.2"/>
    <row r="8252" ht="12.75" hidden="1" x14ac:dyDescent="0.2"/>
    <row r="8253" ht="12.75" hidden="1" x14ac:dyDescent="0.2"/>
    <row r="8254" ht="12.75" hidden="1" x14ac:dyDescent="0.2"/>
    <row r="8255" ht="12.75" hidden="1" x14ac:dyDescent="0.2"/>
    <row r="8256" ht="12.75" hidden="1" x14ac:dyDescent="0.2"/>
    <row r="8257" ht="12.75" hidden="1" x14ac:dyDescent="0.2"/>
    <row r="8258" ht="12.75" hidden="1" x14ac:dyDescent="0.2"/>
    <row r="8259" ht="12.75" hidden="1" x14ac:dyDescent="0.2"/>
    <row r="8260" ht="12.75" hidden="1" x14ac:dyDescent="0.2"/>
    <row r="8261" ht="12.75" hidden="1" x14ac:dyDescent="0.2"/>
    <row r="8262" ht="12.75" hidden="1" x14ac:dyDescent="0.2"/>
    <row r="8263" ht="12.75" hidden="1" x14ac:dyDescent="0.2"/>
    <row r="8264" ht="12.75" hidden="1" x14ac:dyDescent="0.2"/>
    <row r="8265" ht="12.75" hidden="1" x14ac:dyDescent="0.2"/>
    <row r="8266" ht="12.75" hidden="1" x14ac:dyDescent="0.2"/>
    <row r="8267" ht="12.75" hidden="1" x14ac:dyDescent="0.2"/>
    <row r="8268" ht="12.75" hidden="1" x14ac:dyDescent="0.2"/>
    <row r="8269" ht="12.75" hidden="1" x14ac:dyDescent="0.2"/>
    <row r="8270" ht="12.75" hidden="1" x14ac:dyDescent="0.2"/>
    <row r="8271" ht="12.75" hidden="1" x14ac:dyDescent="0.2"/>
    <row r="8272" ht="12.75" hidden="1" x14ac:dyDescent="0.2"/>
    <row r="8273" ht="12.75" hidden="1" x14ac:dyDescent="0.2"/>
    <row r="8274" ht="12.75" hidden="1" x14ac:dyDescent="0.2"/>
    <row r="8275" ht="12.75" hidden="1" x14ac:dyDescent="0.2"/>
    <row r="8276" ht="12.75" hidden="1" x14ac:dyDescent="0.2"/>
    <row r="8277" ht="12.75" hidden="1" x14ac:dyDescent="0.2"/>
    <row r="8278" ht="12.75" hidden="1" x14ac:dyDescent="0.2"/>
    <row r="8279" ht="12.75" hidden="1" x14ac:dyDescent="0.2"/>
    <row r="8280" ht="12.75" hidden="1" x14ac:dyDescent="0.2"/>
    <row r="8281" ht="12.75" hidden="1" x14ac:dyDescent="0.2"/>
    <row r="8282" ht="12.75" hidden="1" x14ac:dyDescent="0.2"/>
    <row r="8283" ht="12.75" hidden="1" x14ac:dyDescent="0.2"/>
    <row r="8284" ht="12.75" hidden="1" x14ac:dyDescent="0.2"/>
    <row r="8285" ht="12.75" hidden="1" x14ac:dyDescent="0.2"/>
    <row r="8286" ht="12.75" hidden="1" x14ac:dyDescent="0.2"/>
    <row r="8287" ht="12.75" hidden="1" x14ac:dyDescent="0.2"/>
    <row r="8288" ht="12.75" hidden="1" x14ac:dyDescent="0.2"/>
    <row r="8289" ht="12.75" hidden="1" x14ac:dyDescent="0.2"/>
    <row r="8290" ht="12.75" hidden="1" x14ac:dyDescent="0.2"/>
    <row r="8291" ht="12.75" hidden="1" x14ac:dyDescent="0.2"/>
    <row r="8292" ht="12.75" hidden="1" x14ac:dyDescent="0.2"/>
    <row r="8293" ht="12.75" hidden="1" x14ac:dyDescent="0.2"/>
    <row r="8294" ht="12.75" hidden="1" x14ac:dyDescent="0.2"/>
    <row r="8295" ht="12.75" hidden="1" x14ac:dyDescent="0.2"/>
    <row r="8296" ht="12.75" hidden="1" x14ac:dyDescent="0.2"/>
    <row r="8297" ht="12.75" hidden="1" x14ac:dyDescent="0.2"/>
    <row r="8298" ht="12.75" hidden="1" x14ac:dyDescent="0.2"/>
    <row r="8299" ht="12.75" hidden="1" x14ac:dyDescent="0.2"/>
    <row r="8300" ht="12.75" hidden="1" x14ac:dyDescent="0.2"/>
    <row r="8301" ht="12.75" hidden="1" x14ac:dyDescent="0.2"/>
    <row r="8302" ht="12.75" hidden="1" x14ac:dyDescent="0.2"/>
    <row r="8303" ht="12.75" hidden="1" x14ac:dyDescent="0.2"/>
    <row r="8304" ht="12.75" hidden="1" x14ac:dyDescent="0.2"/>
    <row r="8305" ht="12.75" hidden="1" x14ac:dyDescent="0.2"/>
    <row r="8306" ht="12.75" hidden="1" x14ac:dyDescent="0.2"/>
    <row r="8307" ht="12.75" hidden="1" x14ac:dyDescent="0.2"/>
    <row r="8308" ht="12.75" hidden="1" x14ac:dyDescent="0.2"/>
    <row r="8309" ht="12.75" hidden="1" x14ac:dyDescent="0.2"/>
    <row r="8310" ht="12.75" hidden="1" x14ac:dyDescent="0.2"/>
    <row r="8311" ht="12.75" hidden="1" x14ac:dyDescent="0.2"/>
    <row r="8312" ht="12.75" hidden="1" x14ac:dyDescent="0.2"/>
    <row r="8313" ht="12.75" hidden="1" x14ac:dyDescent="0.2"/>
    <row r="8314" ht="12.75" hidden="1" x14ac:dyDescent="0.2"/>
    <row r="8315" ht="12.75" hidden="1" x14ac:dyDescent="0.2"/>
    <row r="8316" ht="12.75" hidden="1" x14ac:dyDescent="0.2"/>
    <row r="8317" ht="12.75" hidden="1" x14ac:dyDescent="0.2"/>
    <row r="8318" ht="12.75" hidden="1" x14ac:dyDescent="0.2"/>
    <row r="8319" ht="12.75" hidden="1" x14ac:dyDescent="0.2"/>
    <row r="8320" ht="12.75" hidden="1" x14ac:dyDescent="0.2"/>
    <row r="8321" ht="12.75" hidden="1" x14ac:dyDescent="0.2"/>
    <row r="8322" ht="12.75" hidden="1" x14ac:dyDescent="0.2"/>
    <row r="8323" ht="12.75" hidden="1" x14ac:dyDescent="0.2"/>
    <row r="8324" ht="12.75" hidden="1" x14ac:dyDescent="0.2"/>
    <row r="8325" ht="12.75" hidden="1" x14ac:dyDescent="0.2"/>
    <row r="8326" ht="12.75" hidden="1" x14ac:dyDescent="0.2"/>
    <row r="8327" ht="12.75" hidden="1" x14ac:dyDescent="0.2"/>
    <row r="8328" ht="12.75" hidden="1" x14ac:dyDescent="0.2"/>
    <row r="8329" ht="12.75" hidden="1" x14ac:dyDescent="0.2"/>
    <row r="8330" ht="12.75" hidden="1" x14ac:dyDescent="0.2"/>
    <row r="8331" ht="12.75" hidden="1" x14ac:dyDescent="0.2"/>
    <row r="8332" ht="12.75" hidden="1" x14ac:dyDescent="0.2"/>
    <row r="8333" ht="12.75" hidden="1" x14ac:dyDescent="0.2"/>
    <row r="8334" ht="12.75" hidden="1" x14ac:dyDescent="0.2"/>
    <row r="8335" ht="12.75" hidden="1" x14ac:dyDescent="0.2"/>
    <row r="8336" ht="12.75" hidden="1" x14ac:dyDescent="0.2"/>
    <row r="8337" ht="12.75" hidden="1" x14ac:dyDescent="0.2"/>
    <row r="8338" ht="12.75" hidden="1" x14ac:dyDescent="0.2"/>
    <row r="8339" ht="12.75" hidden="1" x14ac:dyDescent="0.2"/>
    <row r="8340" ht="12.75" hidden="1" x14ac:dyDescent="0.2"/>
    <row r="8341" ht="12.75" hidden="1" x14ac:dyDescent="0.2"/>
    <row r="8342" ht="12.75" hidden="1" x14ac:dyDescent="0.2"/>
    <row r="8343" ht="12.75" hidden="1" x14ac:dyDescent="0.2"/>
    <row r="8344" ht="12.75" hidden="1" x14ac:dyDescent="0.2"/>
    <row r="8345" ht="12.75" hidden="1" x14ac:dyDescent="0.2"/>
    <row r="8346" ht="12.75" hidden="1" x14ac:dyDescent="0.2"/>
    <row r="8347" ht="12.75" hidden="1" x14ac:dyDescent="0.2"/>
    <row r="8348" ht="12.75" hidden="1" x14ac:dyDescent="0.2"/>
    <row r="8349" ht="12.75" hidden="1" x14ac:dyDescent="0.2"/>
    <row r="8350" ht="12.75" hidden="1" x14ac:dyDescent="0.2"/>
    <row r="8351" ht="12.75" hidden="1" x14ac:dyDescent="0.2"/>
    <row r="8352" ht="12.75" hidden="1" x14ac:dyDescent="0.2"/>
    <row r="8353" ht="12.75" hidden="1" x14ac:dyDescent="0.2"/>
    <row r="8354" ht="12.75" hidden="1" x14ac:dyDescent="0.2"/>
    <row r="8355" ht="12.75" hidden="1" x14ac:dyDescent="0.2"/>
    <row r="8356" ht="12.75" hidden="1" x14ac:dyDescent="0.2"/>
    <row r="8357" ht="12.75" hidden="1" x14ac:dyDescent="0.2"/>
    <row r="8358" ht="12.75" hidden="1" x14ac:dyDescent="0.2"/>
    <row r="8359" ht="12.75" hidden="1" x14ac:dyDescent="0.2"/>
    <row r="8360" ht="12.75" hidden="1" x14ac:dyDescent="0.2"/>
    <row r="8361" ht="12.75" hidden="1" x14ac:dyDescent="0.2"/>
    <row r="8362" ht="12.75" hidden="1" x14ac:dyDescent="0.2"/>
    <row r="8363" ht="12.75" hidden="1" x14ac:dyDescent="0.2"/>
    <row r="8364" ht="12.75" hidden="1" x14ac:dyDescent="0.2"/>
    <row r="8365" ht="12.75" hidden="1" x14ac:dyDescent="0.2"/>
    <row r="8366" ht="12.75" hidden="1" x14ac:dyDescent="0.2"/>
    <row r="8367" ht="12.75" hidden="1" x14ac:dyDescent="0.2"/>
    <row r="8368" ht="12.75" hidden="1" x14ac:dyDescent="0.2"/>
    <row r="8369" ht="12.75" hidden="1" x14ac:dyDescent="0.2"/>
    <row r="8370" ht="12.75" hidden="1" x14ac:dyDescent="0.2"/>
    <row r="8371" ht="12.75" hidden="1" x14ac:dyDescent="0.2"/>
    <row r="8372" ht="12.75" hidden="1" x14ac:dyDescent="0.2"/>
    <row r="8373" ht="12.75" hidden="1" x14ac:dyDescent="0.2"/>
    <row r="8374" ht="12.75" hidden="1" x14ac:dyDescent="0.2"/>
    <row r="8375" ht="12.75" hidden="1" x14ac:dyDescent="0.2"/>
    <row r="8376" ht="12.75" hidden="1" x14ac:dyDescent="0.2"/>
    <row r="8377" ht="12.75" hidden="1" x14ac:dyDescent="0.2"/>
    <row r="8378" ht="12.75" hidden="1" x14ac:dyDescent="0.2"/>
    <row r="8379" ht="12.75" hidden="1" x14ac:dyDescent="0.2"/>
    <row r="8380" ht="12.75" hidden="1" x14ac:dyDescent="0.2"/>
    <row r="8381" ht="12.75" hidden="1" x14ac:dyDescent="0.2"/>
    <row r="8382" ht="12.75" hidden="1" x14ac:dyDescent="0.2"/>
    <row r="8383" ht="12.75" hidden="1" x14ac:dyDescent="0.2"/>
    <row r="8384" ht="12.75" hidden="1" x14ac:dyDescent="0.2"/>
    <row r="8385" ht="12.75" hidden="1" x14ac:dyDescent="0.2"/>
    <row r="8386" ht="12.75" hidden="1" x14ac:dyDescent="0.2"/>
    <row r="8387" ht="12.75" hidden="1" x14ac:dyDescent="0.2"/>
    <row r="8388" ht="12.75" hidden="1" x14ac:dyDescent="0.2"/>
    <row r="8389" ht="12.75" hidden="1" x14ac:dyDescent="0.2"/>
    <row r="8390" ht="12.75" hidden="1" x14ac:dyDescent="0.2"/>
    <row r="8391" ht="12.75" hidden="1" x14ac:dyDescent="0.2"/>
    <row r="8392" ht="12.75" hidden="1" x14ac:dyDescent="0.2"/>
    <row r="8393" ht="12.75" hidden="1" x14ac:dyDescent="0.2"/>
    <row r="8394" ht="12.75" hidden="1" x14ac:dyDescent="0.2"/>
    <row r="8395" ht="12.75" hidden="1" x14ac:dyDescent="0.2"/>
    <row r="8396" ht="12.75" hidden="1" x14ac:dyDescent="0.2"/>
    <row r="8397" ht="12.75" hidden="1" x14ac:dyDescent="0.2"/>
    <row r="8398" ht="12.75" hidden="1" x14ac:dyDescent="0.2"/>
    <row r="8399" ht="12.75" hidden="1" x14ac:dyDescent="0.2"/>
    <row r="8400" ht="12.75" hidden="1" x14ac:dyDescent="0.2"/>
    <row r="8401" ht="12.75" hidden="1" x14ac:dyDescent="0.2"/>
    <row r="8402" ht="12.75" hidden="1" x14ac:dyDescent="0.2"/>
    <row r="8403" ht="12.75" hidden="1" x14ac:dyDescent="0.2"/>
    <row r="8404" ht="12.75" hidden="1" x14ac:dyDescent="0.2"/>
    <row r="8405" ht="12.75" hidden="1" x14ac:dyDescent="0.2"/>
    <row r="8406" ht="12.75" hidden="1" x14ac:dyDescent="0.2"/>
    <row r="8407" ht="12.75" hidden="1" x14ac:dyDescent="0.2"/>
    <row r="8408" ht="12.75" hidden="1" x14ac:dyDescent="0.2"/>
    <row r="8409" ht="12.75" hidden="1" x14ac:dyDescent="0.2"/>
    <row r="8410" ht="12.75" hidden="1" x14ac:dyDescent="0.2"/>
    <row r="8411" ht="12.75" hidden="1" x14ac:dyDescent="0.2"/>
    <row r="8412" ht="12.75" hidden="1" x14ac:dyDescent="0.2"/>
    <row r="8413" ht="12.75" hidden="1" x14ac:dyDescent="0.2"/>
    <row r="8414" ht="12.75" hidden="1" x14ac:dyDescent="0.2"/>
    <row r="8415" ht="12.75" hidden="1" x14ac:dyDescent="0.2"/>
    <row r="8416" ht="12.75" hidden="1" x14ac:dyDescent="0.2"/>
    <row r="8417" ht="12.75" hidden="1" x14ac:dyDescent="0.2"/>
    <row r="8418" ht="12.75" hidden="1" x14ac:dyDescent="0.2"/>
    <row r="8419" ht="12.75" hidden="1" x14ac:dyDescent="0.2"/>
    <row r="8420" ht="12.75" hidden="1" x14ac:dyDescent="0.2"/>
    <row r="8421" ht="12.75" hidden="1" x14ac:dyDescent="0.2"/>
    <row r="8422" ht="12.75" hidden="1" x14ac:dyDescent="0.2"/>
    <row r="8423" ht="12.75" hidden="1" x14ac:dyDescent="0.2"/>
    <row r="8424" ht="12.75" hidden="1" x14ac:dyDescent="0.2"/>
    <row r="8425" ht="12.75" hidden="1" x14ac:dyDescent="0.2"/>
    <row r="8426" ht="12.75" hidden="1" x14ac:dyDescent="0.2"/>
    <row r="8427" ht="12.75" hidden="1" x14ac:dyDescent="0.2"/>
    <row r="8428" ht="12.75" hidden="1" x14ac:dyDescent="0.2"/>
    <row r="8429" ht="12.75" hidden="1" x14ac:dyDescent="0.2"/>
    <row r="8430" ht="12.75" hidden="1" x14ac:dyDescent="0.2"/>
    <row r="8431" ht="12.75" hidden="1" x14ac:dyDescent="0.2"/>
    <row r="8432" ht="12.75" hidden="1" x14ac:dyDescent="0.2"/>
    <row r="8433" ht="12.75" hidden="1" x14ac:dyDescent="0.2"/>
    <row r="8434" ht="12.75" hidden="1" x14ac:dyDescent="0.2"/>
    <row r="8435" ht="12.75" hidden="1" x14ac:dyDescent="0.2"/>
    <row r="8436" ht="12.75" hidden="1" x14ac:dyDescent="0.2"/>
    <row r="8437" ht="12.75" hidden="1" x14ac:dyDescent="0.2"/>
    <row r="8438" ht="12.75" hidden="1" x14ac:dyDescent="0.2"/>
    <row r="8439" ht="12.75" hidden="1" x14ac:dyDescent="0.2"/>
    <row r="8440" ht="12.75" hidden="1" x14ac:dyDescent="0.2"/>
    <row r="8441" ht="12.75" hidden="1" x14ac:dyDescent="0.2"/>
    <row r="8442" ht="12.75" hidden="1" x14ac:dyDescent="0.2"/>
    <row r="8443" ht="12.75" hidden="1" x14ac:dyDescent="0.2"/>
    <row r="8444" ht="12.75" hidden="1" x14ac:dyDescent="0.2"/>
    <row r="8445" ht="12.75" hidden="1" x14ac:dyDescent="0.2"/>
    <row r="8446" ht="12.75" hidden="1" x14ac:dyDescent="0.2"/>
    <row r="8447" ht="12.75" hidden="1" x14ac:dyDescent="0.2"/>
    <row r="8448" ht="12.75" hidden="1" x14ac:dyDescent="0.2"/>
    <row r="8449" ht="12.75" hidden="1" x14ac:dyDescent="0.2"/>
    <row r="8450" ht="12.75" hidden="1" x14ac:dyDescent="0.2"/>
    <row r="8451" ht="12.75" hidden="1" x14ac:dyDescent="0.2"/>
    <row r="8452" ht="12.75" hidden="1" x14ac:dyDescent="0.2"/>
    <row r="8453" ht="12.75" hidden="1" x14ac:dyDescent="0.2"/>
    <row r="8454" ht="12.75" hidden="1" x14ac:dyDescent="0.2"/>
    <row r="8455" ht="12.75" hidden="1" x14ac:dyDescent="0.2"/>
    <row r="8456" ht="12.75" hidden="1" x14ac:dyDescent="0.2"/>
    <row r="8457" ht="12.75" hidden="1" x14ac:dyDescent="0.2"/>
    <row r="8458" ht="12.75" hidden="1" x14ac:dyDescent="0.2"/>
    <row r="8459" ht="12.75" hidden="1" x14ac:dyDescent="0.2"/>
    <row r="8460" ht="12.75" hidden="1" x14ac:dyDescent="0.2"/>
    <row r="8461" ht="12.75" hidden="1" x14ac:dyDescent="0.2"/>
    <row r="8462" ht="12.75" hidden="1" x14ac:dyDescent="0.2"/>
    <row r="8463" ht="12.75" hidden="1" x14ac:dyDescent="0.2"/>
    <row r="8464" ht="12.75" hidden="1" x14ac:dyDescent="0.2"/>
    <row r="8465" ht="12.75" hidden="1" x14ac:dyDescent="0.2"/>
    <row r="8466" ht="12.75" hidden="1" x14ac:dyDescent="0.2"/>
    <row r="8467" ht="12.75" hidden="1" x14ac:dyDescent="0.2"/>
    <row r="8468" ht="12.75" hidden="1" x14ac:dyDescent="0.2"/>
    <row r="8469" ht="12.75" hidden="1" x14ac:dyDescent="0.2"/>
    <row r="8470" ht="12.75" hidden="1" x14ac:dyDescent="0.2"/>
    <row r="8471" ht="12.75" hidden="1" x14ac:dyDescent="0.2"/>
    <row r="8472" ht="12.75" hidden="1" x14ac:dyDescent="0.2"/>
    <row r="8473" ht="12.75" hidden="1" x14ac:dyDescent="0.2"/>
    <row r="8474" ht="12.75" hidden="1" x14ac:dyDescent="0.2"/>
    <row r="8475" ht="12.75" hidden="1" x14ac:dyDescent="0.2"/>
    <row r="8476" ht="12.75" hidden="1" x14ac:dyDescent="0.2"/>
    <row r="8477" ht="12.75" hidden="1" x14ac:dyDescent="0.2"/>
    <row r="8478" ht="12.75" hidden="1" x14ac:dyDescent="0.2"/>
    <row r="8479" ht="12.75" hidden="1" x14ac:dyDescent="0.2"/>
    <row r="8480" ht="12.75" hidden="1" x14ac:dyDescent="0.2"/>
    <row r="8481" ht="12.75" hidden="1" x14ac:dyDescent="0.2"/>
    <row r="8482" ht="12.75" hidden="1" x14ac:dyDescent="0.2"/>
    <row r="8483" ht="12.75" hidden="1" x14ac:dyDescent="0.2"/>
    <row r="8484" ht="12.75" hidden="1" x14ac:dyDescent="0.2"/>
    <row r="8485" ht="12.75" hidden="1" x14ac:dyDescent="0.2"/>
    <row r="8486" ht="12.75" hidden="1" x14ac:dyDescent="0.2"/>
    <row r="8487" ht="12.75" hidden="1" x14ac:dyDescent="0.2"/>
    <row r="8488" ht="12.75" hidden="1" x14ac:dyDescent="0.2"/>
    <row r="8489" ht="12.75" hidden="1" x14ac:dyDescent="0.2"/>
    <row r="8490" ht="12.75" hidden="1" x14ac:dyDescent="0.2"/>
    <row r="8491" ht="12.75" hidden="1" x14ac:dyDescent="0.2"/>
    <row r="8492" ht="12.75" hidden="1" x14ac:dyDescent="0.2"/>
    <row r="8493" ht="12.75" hidden="1" x14ac:dyDescent="0.2"/>
    <row r="8494" ht="12.75" hidden="1" x14ac:dyDescent="0.2"/>
    <row r="8495" ht="12.75" hidden="1" x14ac:dyDescent="0.2"/>
    <row r="8496" ht="12.75" hidden="1" x14ac:dyDescent="0.2"/>
    <row r="8497" ht="12.75" hidden="1" x14ac:dyDescent="0.2"/>
    <row r="8498" ht="12.75" hidden="1" x14ac:dyDescent="0.2"/>
    <row r="8499" ht="12.75" hidden="1" x14ac:dyDescent="0.2"/>
    <row r="8500" ht="12.75" hidden="1" x14ac:dyDescent="0.2"/>
    <row r="8501" ht="12.75" hidden="1" x14ac:dyDescent="0.2"/>
    <row r="8502" ht="12.75" hidden="1" x14ac:dyDescent="0.2"/>
    <row r="8503" ht="12.75" hidden="1" x14ac:dyDescent="0.2"/>
    <row r="8504" ht="12.75" hidden="1" x14ac:dyDescent="0.2"/>
    <row r="8505" ht="12.75" hidden="1" x14ac:dyDescent="0.2"/>
    <row r="8506" ht="12.75" hidden="1" x14ac:dyDescent="0.2"/>
    <row r="8507" ht="12.75" hidden="1" x14ac:dyDescent="0.2"/>
    <row r="8508" ht="12.75" hidden="1" x14ac:dyDescent="0.2"/>
    <row r="8509" ht="12.75" hidden="1" x14ac:dyDescent="0.2"/>
    <row r="8510" ht="12.75" hidden="1" x14ac:dyDescent="0.2"/>
    <row r="8511" ht="12.75" hidden="1" x14ac:dyDescent="0.2"/>
    <row r="8512" ht="12.75" hidden="1" x14ac:dyDescent="0.2"/>
    <row r="8513" ht="12.75" hidden="1" x14ac:dyDescent="0.2"/>
    <row r="8514" ht="12.75" hidden="1" x14ac:dyDescent="0.2"/>
    <row r="8515" ht="12.75" hidden="1" x14ac:dyDescent="0.2"/>
    <row r="8516" ht="12.75" hidden="1" x14ac:dyDescent="0.2"/>
    <row r="8517" ht="12.75" hidden="1" x14ac:dyDescent="0.2"/>
    <row r="8518" ht="12.75" hidden="1" x14ac:dyDescent="0.2"/>
    <row r="8519" ht="12.75" hidden="1" x14ac:dyDescent="0.2"/>
    <row r="8520" ht="12.75" hidden="1" x14ac:dyDescent="0.2"/>
    <row r="8521" ht="12.75" hidden="1" x14ac:dyDescent="0.2"/>
    <row r="8522" ht="12.75" hidden="1" x14ac:dyDescent="0.2"/>
    <row r="8523" ht="12.75" hidden="1" x14ac:dyDescent="0.2"/>
    <row r="8524" ht="12.75" hidden="1" x14ac:dyDescent="0.2"/>
    <row r="8525" ht="12.75" hidden="1" x14ac:dyDescent="0.2"/>
    <row r="8526" ht="12.75" hidden="1" x14ac:dyDescent="0.2"/>
    <row r="8527" ht="12.75" hidden="1" x14ac:dyDescent="0.2"/>
    <row r="8528" ht="12.75" hidden="1" x14ac:dyDescent="0.2"/>
    <row r="8529" ht="12.75" hidden="1" x14ac:dyDescent="0.2"/>
    <row r="8530" ht="12.75" hidden="1" x14ac:dyDescent="0.2"/>
    <row r="8531" ht="12.75" hidden="1" x14ac:dyDescent="0.2"/>
    <row r="8532" ht="12.75" hidden="1" x14ac:dyDescent="0.2"/>
    <row r="8533" ht="12.75" hidden="1" x14ac:dyDescent="0.2"/>
    <row r="8534" ht="12.75" hidden="1" x14ac:dyDescent="0.2"/>
    <row r="8535" ht="12.75" hidden="1" x14ac:dyDescent="0.2"/>
    <row r="8536" ht="12.75" hidden="1" x14ac:dyDescent="0.2"/>
    <row r="8537" ht="12.75" hidden="1" x14ac:dyDescent="0.2"/>
    <row r="8538" ht="12.75" hidden="1" x14ac:dyDescent="0.2"/>
    <row r="8539" ht="12.75" hidden="1" x14ac:dyDescent="0.2"/>
    <row r="8540" ht="12.75" hidden="1" x14ac:dyDescent="0.2"/>
    <row r="8541" ht="12.75" hidden="1" x14ac:dyDescent="0.2"/>
    <row r="8542" ht="12.75" hidden="1" x14ac:dyDescent="0.2"/>
    <row r="8543" ht="12.75" hidden="1" x14ac:dyDescent="0.2"/>
    <row r="8544" ht="12.75" hidden="1" x14ac:dyDescent="0.2"/>
    <row r="8545" ht="12.75" hidden="1" x14ac:dyDescent="0.2"/>
    <row r="8546" ht="12.75" hidden="1" x14ac:dyDescent="0.2"/>
    <row r="8547" ht="12.75" hidden="1" x14ac:dyDescent="0.2"/>
    <row r="8548" ht="12.75" hidden="1" x14ac:dyDescent="0.2"/>
    <row r="8549" ht="12.75" hidden="1" x14ac:dyDescent="0.2"/>
    <row r="8550" ht="12.75" hidden="1" x14ac:dyDescent="0.2"/>
    <row r="8551" ht="12.75" hidden="1" x14ac:dyDescent="0.2"/>
    <row r="8552" ht="12.75" hidden="1" x14ac:dyDescent="0.2"/>
    <row r="8553" ht="12.75" hidden="1" x14ac:dyDescent="0.2"/>
    <row r="8554" ht="12.75" hidden="1" x14ac:dyDescent="0.2"/>
    <row r="8555" ht="12.75" hidden="1" x14ac:dyDescent="0.2"/>
    <row r="8556" ht="12.75" hidden="1" x14ac:dyDescent="0.2"/>
    <row r="8557" ht="12.75" hidden="1" x14ac:dyDescent="0.2"/>
    <row r="8558" ht="12.75" hidden="1" x14ac:dyDescent="0.2"/>
    <row r="8559" ht="12.75" hidden="1" x14ac:dyDescent="0.2"/>
    <row r="8560" ht="12.75" hidden="1" x14ac:dyDescent="0.2"/>
    <row r="8561" ht="12.75" hidden="1" x14ac:dyDescent="0.2"/>
    <row r="8562" ht="12.75" hidden="1" x14ac:dyDescent="0.2"/>
    <row r="8563" ht="12.75" hidden="1" x14ac:dyDescent="0.2"/>
    <row r="8564" ht="12.75" hidden="1" x14ac:dyDescent="0.2"/>
    <row r="8565" ht="12.75" hidden="1" x14ac:dyDescent="0.2"/>
    <row r="8566" ht="12.75" hidden="1" x14ac:dyDescent="0.2"/>
    <row r="8567" ht="12.75" hidden="1" x14ac:dyDescent="0.2"/>
    <row r="8568" ht="12.75" hidden="1" x14ac:dyDescent="0.2"/>
    <row r="8569" ht="12.75" hidden="1" x14ac:dyDescent="0.2"/>
    <row r="8570" ht="12.75" hidden="1" x14ac:dyDescent="0.2"/>
    <row r="8571" ht="12.75" hidden="1" x14ac:dyDescent="0.2"/>
    <row r="8572" ht="12.75" hidden="1" x14ac:dyDescent="0.2"/>
    <row r="8573" ht="12.75" hidden="1" x14ac:dyDescent="0.2"/>
    <row r="8574" ht="12.75" hidden="1" x14ac:dyDescent="0.2"/>
    <row r="8575" ht="12.75" hidden="1" x14ac:dyDescent="0.2"/>
    <row r="8576" ht="12.75" hidden="1" x14ac:dyDescent="0.2"/>
    <row r="8577" ht="12.75" hidden="1" x14ac:dyDescent="0.2"/>
    <row r="8578" ht="12.75" hidden="1" x14ac:dyDescent="0.2"/>
    <row r="8579" ht="12.75" hidden="1" x14ac:dyDescent="0.2"/>
    <row r="8580" ht="12.75" hidden="1" x14ac:dyDescent="0.2"/>
    <row r="8581" ht="12.75" hidden="1" x14ac:dyDescent="0.2"/>
    <row r="8582" ht="12.75" hidden="1" x14ac:dyDescent="0.2"/>
    <row r="8583" ht="12.75" hidden="1" x14ac:dyDescent="0.2"/>
    <row r="8584" ht="12.75" hidden="1" x14ac:dyDescent="0.2"/>
    <row r="8585" ht="12.75" hidden="1" x14ac:dyDescent="0.2"/>
    <row r="8586" ht="12.75" hidden="1" x14ac:dyDescent="0.2"/>
    <row r="8587" ht="12.75" hidden="1" x14ac:dyDescent="0.2"/>
    <row r="8588" ht="12.75" hidden="1" x14ac:dyDescent="0.2"/>
    <row r="8589" ht="12.75" hidden="1" x14ac:dyDescent="0.2"/>
    <row r="8590" ht="12.75" hidden="1" x14ac:dyDescent="0.2"/>
    <row r="8591" ht="12.75" hidden="1" x14ac:dyDescent="0.2"/>
    <row r="8592" ht="12.75" hidden="1" x14ac:dyDescent="0.2"/>
    <row r="8593" ht="12.75" hidden="1" x14ac:dyDescent="0.2"/>
    <row r="8594" ht="12.75" hidden="1" x14ac:dyDescent="0.2"/>
    <row r="8595" ht="12.75" hidden="1" x14ac:dyDescent="0.2"/>
    <row r="8596" ht="12.75" hidden="1" x14ac:dyDescent="0.2"/>
    <row r="8597" ht="12.75" hidden="1" x14ac:dyDescent="0.2"/>
    <row r="8598" ht="12.75" hidden="1" x14ac:dyDescent="0.2"/>
    <row r="8599" ht="12.75" hidden="1" x14ac:dyDescent="0.2"/>
    <row r="8600" ht="12.75" hidden="1" x14ac:dyDescent="0.2"/>
    <row r="8601" ht="12.75" hidden="1" x14ac:dyDescent="0.2"/>
    <row r="8602" ht="12.75" hidden="1" x14ac:dyDescent="0.2"/>
    <row r="8603" ht="12.75" hidden="1" x14ac:dyDescent="0.2"/>
    <row r="8604" ht="12.75" hidden="1" x14ac:dyDescent="0.2"/>
    <row r="8605" ht="12.75" hidden="1" x14ac:dyDescent="0.2"/>
    <row r="8606" ht="12.75" hidden="1" x14ac:dyDescent="0.2"/>
    <row r="8607" ht="12.75" hidden="1" x14ac:dyDescent="0.2"/>
    <row r="8608" ht="12.75" hidden="1" x14ac:dyDescent="0.2"/>
    <row r="8609" ht="12.75" hidden="1" x14ac:dyDescent="0.2"/>
    <row r="8610" ht="12.75" hidden="1" x14ac:dyDescent="0.2"/>
    <row r="8611" ht="12.75" hidden="1" x14ac:dyDescent="0.2"/>
    <row r="8612" ht="12.75" hidden="1" x14ac:dyDescent="0.2"/>
    <row r="8613" ht="12.75" hidden="1" x14ac:dyDescent="0.2"/>
    <row r="8614" ht="12.75" hidden="1" x14ac:dyDescent="0.2"/>
    <row r="8615" ht="12.75" hidden="1" x14ac:dyDescent="0.2"/>
    <row r="8616" ht="12.75" hidden="1" x14ac:dyDescent="0.2"/>
    <row r="8617" ht="12.75" hidden="1" x14ac:dyDescent="0.2"/>
    <row r="8618" ht="12.75" hidden="1" x14ac:dyDescent="0.2"/>
    <row r="8619" ht="12.75" hidden="1" x14ac:dyDescent="0.2"/>
    <row r="8620" ht="12.75" hidden="1" x14ac:dyDescent="0.2"/>
    <row r="8621" ht="12.75" hidden="1" x14ac:dyDescent="0.2"/>
    <row r="8622" ht="12.75" hidden="1" x14ac:dyDescent="0.2"/>
    <row r="8623" ht="12.75" hidden="1" x14ac:dyDescent="0.2"/>
    <row r="8624" ht="12.75" hidden="1" x14ac:dyDescent="0.2"/>
    <row r="8625" ht="12.75" hidden="1" x14ac:dyDescent="0.2"/>
    <row r="8626" ht="12.75" hidden="1" x14ac:dyDescent="0.2"/>
    <row r="8627" ht="12.75" hidden="1" x14ac:dyDescent="0.2"/>
    <row r="8628" ht="12.75" hidden="1" x14ac:dyDescent="0.2"/>
    <row r="8629" ht="12.75" hidden="1" x14ac:dyDescent="0.2"/>
    <row r="8630" ht="12.75" hidden="1" x14ac:dyDescent="0.2"/>
    <row r="8631" ht="12.75" hidden="1" x14ac:dyDescent="0.2"/>
    <row r="8632" ht="12.75" hidden="1" x14ac:dyDescent="0.2"/>
    <row r="8633" ht="12.75" hidden="1" x14ac:dyDescent="0.2"/>
    <row r="8634" ht="12.75" hidden="1" x14ac:dyDescent="0.2"/>
    <row r="8635" ht="12.75" hidden="1" x14ac:dyDescent="0.2"/>
    <row r="8636" ht="12.75" hidden="1" x14ac:dyDescent="0.2"/>
    <row r="8637" ht="12.75" hidden="1" x14ac:dyDescent="0.2"/>
    <row r="8638" ht="12.75" hidden="1" x14ac:dyDescent="0.2"/>
    <row r="8639" ht="12.75" hidden="1" x14ac:dyDescent="0.2"/>
    <row r="8640" ht="12.75" hidden="1" x14ac:dyDescent="0.2"/>
    <row r="8641" ht="12.75" hidden="1" x14ac:dyDescent="0.2"/>
    <row r="8642" ht="12.75" hidden="1" x14ac:dyDescent="0.2"/>
    <row r="8643" ht="12.75" hidden="1" x14ac:dyDescent="0.2"/>
    <row r="8644" ht="12.75" hidden="1" x14ac:dyDescent="0.2"/>
    <row r="8645" ht="12.75" hidden="1" x14ac:dyDescent="0.2"/>
    <row r="8646" ht="12.75" hidden="1" x14ac:dyDescent="0.2"/>
    <row r="8647" ht="12.75" hidden="1" x14ac:dyDescent="0.2"/>
    <row r="8648" ht="12.75" hidden="1" x14ac:dyDescent="0.2"/>
    <row r="8649" ht="12.75" hidden="1" x14ac:dyDescent="0.2"/>
    <row r="8650" ht="12.75" hidden="1" x14ac:dyDescent="0.2"/>
    <row r="8651" ht="12.75" hidden="1" x14ac:dyDescent="0.2"/>
    <row r="8652" ht="12.75" hidden="1" x14ac:dyDescent="0.2"/>
    <row r="8653" ht="12.75" hidden="1" x14ac:dyDescent="0.2"/>
    <row r="8654" ht="12.75" hidden="1" x14ac:dyDescent="0.2"/>
    <row r="8655" ht="12.75" hidden="1" x14ac:dyDescent="0.2"/>
    <row r="8656" ht="12.75" hidden="1" x14ac:dyDescent="0.2"/>
    <row r="8657" ht="12.75" hidden="1" x14ac:dyDescent="0.2"/>
    <row r="8658" ht="12.75" hidden="1" x14ac:dyDescent="0.2"/>
    <row r="8659" ht="12.75" hidden="1" x14ac:dyDescent="0.2"/>
    <row r="8660" ht="12.75" hidden="1" x14ac:dyDescent="0.2"/>
    <row r="8661" ht="12.75" hidden="1" x14ac:dyDescent="0.2"/>
    <row r="8662" ht="12.75" hidden="1" x14ac:dyDescent="0.2"/>
    <row r="8663" ht="12.75" hidden="1" x14ac:dyDescent="0.2"/>
    <row r="8664" ht="12.75" hidden="1" x14ac:dyDescent="0.2"/>
    <row r="8665" ht="12.75" hidden="1" x14ac:dyDescent="0.2"/>
    <row r="8666" ht="12.75" hidden="1" x14ac:dyDescent="0.2"/>
    <row r="8667" ht="12.75" hidden="1" x14ac:dyDescent="0.2"/>
    <row r="8668" ht="12.75" hidden="1" x14ac:dyDescent="0.2"/>
    <row r="8669" ht="12.75" hidden="1" x14ac:dyDescent="0.2"/>
    <row r="8670" ht="12.75" hidden="1" x14ac:dyDescent="0.2"/>
    <row r="8671" ht="12.75" hidden="1" x14ac:dyDescent="0.2"/>
    <row r="8672" ht="12.75" hidden="1" x14ac:dyDescent="0.2"/>
    <row r="8673" ht="12.75" hidden="1" x14ac:dyDescent="0.2"/>
    <row r="8674" ht="12.75" hidden="1" x14ac:dyDescent="0.2"/>
    <row r="8675" ht="12.75" hidden="1" x14ac:dyDescent="0.2"/>
    <row r="8676" ht="12.75" hidden="1" x14ac:dyDescent="0.2"/>
    <row r="8677" ht="12.75" hidden="1" x14ac:dyDescent="0.2"/>
    <row r="8678" ht="12.75" hidden="1" x14ac:dyDescent="0.2"/>
    <row r="8679" ht="12.75" hidden="1" x14ac:dyDescent="0.2"/>
    <row r="8680" ht="12.75" hidden="1" x14ac:dyDescent="0.2"/>
    <row r="8681" ht="12.75" hidden="1" x14ac:dyDescent="0.2"/>
    <row r="8682" ht="12.75" hidden="1" x14ac:dyDescent="0.2"/>
    <row r="8683" ht="12.75" hidden="1" x14ac:dyDescent="0.2"/>
    <row r="8684" ht="12.75" hidden="1" x14ac:dyDescent="0.2"/>
    <row r="8685" ht="12.75" hidden="1" x14ac:dyDescent="0.2"/>
    <row r="8686" ht="12.75" hidden="1" x14ac:dyDescent="0.2"/>
    <row r="8687" ht="12.75" hidden="1" x14ac:dyDescent="0.2"/>
    <row r="8688" ht="12.75" hidden="1" x14ac:dyDescent="0.2"/>
    <row r="8689" ht="12.75" hidden="1" x14ac:dyDescent="0.2"/>
    <row r="8690" ht="12.75" hidden="1" x14ac:dyDescent="0.2"/>
    <row r="8691" ht="12.75" hidden="1" x14ac:dyDescent="0.2"/>
    <row r="8692" ht="12.75" hidden="1" x14ac:dyDescent="0.2"/>
    <row r="8693" ht="12.75" hidden="1" x14ac:dyDescent="0.2"/>
    <row r="8694" ht="12.75" hidden="1" x14ac:dyDescent="0.2"/>
    <row r="8695" ht="12.75" hidden="1" x14ac:dyDescent="0.2"/>
    <row r="8696" ht="12.75" hidden="1" x14ac:dyDescent="0.2"/>
    <row r="8697" ht="12.75" hidden="1" x14ac:dyDescent="0.2"/>
    <row r="8698" ht="12.75" hidden="1" x14ac:dyDescent="0.2"/>
    <row r="8699" ht="12.75" hidden="1" x14ac:dyDescent="0.2"/>
    <row r="8700" ht="12.75" hidden="1" x14ac:dyDescent="0.2"/>
    <row r="8701" ht="12.75" hidden="1" x14ac:dyDescent="0.2"/>
    <row r="8702" ht="12.75" hidden="1" x14ac:dyDescent="0.2"/>
    <row r="8703" ht="12.75" hidden="1" x14ac:dyDescent="0.2"/>
    <row r="8704" ht="12.75" hidden="1" x14ac:dyDescent="0.2"/>
    <row r="8705" ht="12.75" hidden="1" x14ac:dyDescent="0.2"/>
    <row r="8706" ht="12.75" hidden="1" x14ac:dyDescent="0.2"/>
    <row r="8707" ht="12.75" hidden="1" x14ac:dyDescent="0.2"/>
    <row r="8708" ht="12.75" hidden="1" x14ac:dyDescent="0.2"/>
    <row r="8709" ht="12.75" hidden="1" x14ac:dyDescent="0.2"/>
    <row r="8710" ht="12.75" hidden="1" x14ac:dyDescent="0.2"/>
    <row r="8711" ht="12.75" hidden="1" x14ac:dyDescent="0.2"/>
    <row r="8712" ht="12.75" hidden="1" x14ac:dyDescent="0.2"/>
    <row r="8713" ht="12.75" hidden="1" x14ac:dyDescent="0.2"/>
    <row r="8714" ht="12.75" hidden="1" x14ac:dyDescent="0.2"/>
    <row r="8715" ht="12.75" hidden="1" x14ac:dyDescent="0.2"/>
    <row r="8716" ht="12.75" hidden="1" x14ac:dyDescent="0.2"/>
    <row r="8717" ht="12.75" hidden="1" x14ac:dyDescent="0.2"/>
    <row r="8718" ht="12.75" hidden="1" x14ac:dyDescent="0.2"/>
    <row r="8719" ht="12.75" hidden="1" x14ac:dyDescent="0.2"/>
    <row r="8720" ht="12.75" hidden="1" x14ac:dyDescent="0.2"/>
    <row r="8721" ht="12.75" hidden="1" x14ac:dyDescent="0.2"/>
    <row r="8722" ht="12.75" hidden="1" x14ac:dyDescent="0.2"/>
    <row r="8723" ht="12.75" hidden="1" x14ac:dyDescent="0.2"/>
    <row r="8724" ht="12.75" hidden="1" x14ac:dyDescent="0.2"/>
    <row r="8725" ht="12.75" hidden="1" x14ac:dyDescent="0.2"/>
    <row r="8726" ht="12.75" hidden="1" x14ac:dyDescent="0.2"/>
    <row r="8727" ht="12.75" hidden="1" x14ac:dyDescent="0.2"/>
    <row r="8728" ht="12.75" hidden="1" x14ac:dyDescent="0.2"/>
    <row r="8729" ht="12.75" hidden="1" x14ac:dyDescent="0.2"/>
    <row r="8730" ht="12.75" hidden="1" x14ac:dyDescent="0.2"/>
    <row r="8731" ht="12.75" hidden="1" x14ac:dyDescent="0.2"/>
    <row r="8732" ht="12.75" hidden="1" x14ac:dyDescent="0.2"/>
    <row r="8733" ht="12.75" hidden="1" x14ac:dyDescent="0.2"/>
    <row r="8734" ht="12.75" hidden="1" x14ac:dyDescent="0.2"/>
    <row r="8735" ht="12.75" hidden="1" x14ac:dyDescent="0.2"/>
    <row r="8736" ht="12.75" hidden="1" x14ac:dyDescent="0.2"/>
    <row r="8737" ht="12.75" hidden="1" x14ac:dyDescent="0.2"/>
    <row r="8738" ht="12.75" hidden="1" x14ac:dyDescent="0.2"/>
    <row r="8739" ht="12.75" hidden="1" x14ac:dyDescent="0.2"/>
    <row r="8740" ht="12.75" hidden="1" x14ac:dyDescent="0.2"/>
    <row r="8741" ht="12.75" hidden="1" x14ac:dyDescent="0.2"/>
    <row r="8742" ht="12.75" hidden="1" x14ac:dyDescent="0.2"/>
    <row r="8743" ht="12.75" hidden="1" x14ac:dyDescent="0.2"/>
    <row r="8744" ht="12.75" hidden="1" x14ac:dyDescent="0.2"/>
    <row r="8745" ht="12.75" hidden="1" x14ac:dyDescent="0.2"/>
    <row r="8746" ht="12.75" hidden="1" x14ac:dyDescent="0.2"/>
    <row r="8747" ht="12.75" hidden="1" x14ac:dyDescent="0.2"/>
    <row r="8748" ht="12.75" hidden="1" x14ac:dyDescent="0.2"/>
    <row r="8749" ht="12.75" hidden="1" x14ac:dyDescent="0.2"/>
    <row r="8750" ht="12.75" hidden="1" x14ac:dyDescent="0.2"/>
    <row r="8751" ht="12.75" hidden="1" x14ac:dyDescent="0.2"/>
    <row r="8752" ht="12.75" hidden="1" x14ac:dyDescent="0.2"/>
    <row r="8753" ht="12.75" hidden="1" x14ac:dyDescent="0.2"/>
    <row r="8754" ht="12.75" hidden="1" x14ac:dyDescent="0.2"/>
    <row r="8755" ht="12.75" hidden="1" x14ac:dyDescent="0.2"/>
    <row r="8756" ht="12.75" hidden="1" x14ac:dyDescent="0.2"/>
    <row r="8757" ht="12.75" hidden="1" x14ac:dyDescent="0.2"/>
    <row r="8758" ht="12.75" hidden="1" x14ac:dyDescent="0.2"/>
    <row r="8759" ht="12.75" hidden="1" x14ac:dyDescent="0.2"/>
    <row r="8760" ht="12.75" hidden="1" x14ac:dyDescent="0.2"/>
    <row r="8761" ht="12.75" hidden="1" x14ac:dyDescent="0.2"/>
    <row r="8762" ht="12.75" hidden="1" x14ac:dyDescent="0.2"/>
    <row r="8763" ht="12.75" hidden="1" x14ac:dyDescent="0.2"/>
    <row r="8764" ht="12.75" hidden="1" x14ac:dyDescent="0.2"/>
    <row r="8765" ht="12.75" hidden="1" x14ac:dyDescent="0.2"/>
    <row r="8766" ht="12.75" hidden="1" x14ac:dyDescent="0.2"/>
    <row r="8767" ht="12.75" hidden="1" x14ac:dyDescent="0.2"/>
    <row r="8768" ht="12.75" hidden="1" x14ac:dyDescent="0.2"/>
    <row r="8769" ht="12.75" hidden="1" x14ac:dyDescent="0.2"/>
    <row r="8770" ht="12.75" hidden="1" x14ac:dyDescent="0.2"/>
    <row r="8771" ht="12.75" hidden="1" x14ac:dyDescent="0.2"/>
    <row r="8772" ht="12.75" hidden="1" x14ac:dyDescent="0.2"/>
    <row r="8773" ht="12.75" hidden="1" x14ac:dyDescent="0.2"/>
    <row r="8774" ht="12.75" hidden="1" x14ac:dyDescent="0.2"/>
    <row r="8775" ht="12.75" hidden="1" x14ac:dyDescent="0.2"/>
    <row r="8776" ht="12.75" hidden="1" x14ac:dyDescent="0.2"/>
    <row r="8777" ht="12.75" hidden="1" x14ac:dyDescent="0.2"/>
    <row r="8778" ht="12.75" hidden="1" x14ac:dyDescent="0.2"/>
    <row r="8779" ht="12.75" hidden="1" x14ac:dyDescent="0.2"/>
    <row r="8780" ht="12.75" hidden="1" x14ac:dyDescent="0.2"/>
    <row r="8781" ht="12.75" hidden="1" x14ac:dyDescent="0.2"/>
    <row r="8782" ht="12.75" hidden="1" x14ac:dyDescent="0.2"/>
    <row r="8783" ht="12.75" hidden="1" x14ac:dyDescent="0.2"/>
    <row r="8784" ht="12.75" hidden="1" x14ac:dyDescent="0.2"/>
    <row r="8785" ht="12.75" hidden="1" x14ac:dyDescent="0.2"/>
    <row r="8786" ht="12.75" hidden="1" x14ac:dyDescent="0.2"/>
    <row r="8787" ht="12.75" hidden="1" x14ac:dyDescent="0.2"/>
    <row r="8788" ht="12.75" hidden="1" x14ac:dyDescent="0.2"/>
    <row r="8789" ht="12.75" hidden="1" x14ac:dyDescent="0.2"/>
    <row r="8790" ht="12.75" hidden="1" x14ac:dyDescent="0.2"/>
    <row r="8791" ht="12.75" hidden="1" x14ac:dyDescent="0.2"/>
    <row r="8792" ht="12.75" hidden="1" x14ac:dyDescent="0.2"/>
    <row r="8793" ht="12.75" hidden="1" x14ac:dyDescent="0.2"/>
    <row r="8794" ht="12.75" hidden="1" x14ac:dyDescent="0.2"/>
    <row r="8795" ht="12.75" hidden="1" x14ac:dyDescent="0.2"/>
    <row r="8796" ht="12.75" hidden="1" x14ac:dyDescent="0.2"/>
    <row r="8797" ht="12.75" hidden="1" x14ac:dyDescent="0.2"/>
    <row r="8798" ht="12.75" hidden="1" x14ac:dyDescent="0.2"/>
    <row r="8799" ht="12.75" hidden="1" x14ac:dyDescent="0.2"/>
    <row r="8800" ht="12.75" hidden="1" x14ac:dyDescent="0.2"/>
    <row r="8801" ht="12.75" hidden="1" x14ac:dyDescent="0.2"/>
    <row r="8802" ht="12.75" hidden="1" x14ac:dyDescent="0.2"/>
    <row r="8803" ht="12.75" hidden="1" x14ac:dyDescent="0.2"/>
    <row r="8804" ht="12.75" hidden="1" x14ac:dyDescent="0.2"/>
    <row r="8805" ht="12.75" hidden="1" x14ac:dyDescent="0.2"/>
    <row r="8806" ht="12.75" hidden="1" x14ac:dyDescent="0.2"/>
    <row r="8807" ht="12.75" hidden="1" x14ac:dyDescent="0.2"/>
    <row r="8808" ht="12.75" hidden="1" x14ac:dyDescent="0.2"/>
    <row r="8809" ht="12.75" hidden="1" x14ac:dyDescent="0.2"/>
    <row r="8810" ht="12.75" hidden="1" x14ac:dyDescent="0.2"/>
    <row r="8811" ht="12.75" hidden="1" x14ac:dyDescent="0.2"/>
    <row r="8812" ht="12.75" hidden="1" x14ac:dyDescent="0.2"/>
    <row r="8813" ht="12.75" hidden="1" x14ac:dyDescent="0.2"/>
    <row r="8814" ht="12.75" hidden="1" x14ac:dyDescent="0.2"/>
    <row r="8815" ht="12.75" hidden="1" x14ac:dyDescent="0.2"/>
    <row r="8816" ht="12.75" hidden="1" x14ac:dyDescent="0.2"/>
    <row r="8817" ht="12.75" hidden="1" x14ac:dyDescent="0.2"/>
    <row r="8818" ht="12.75" hidden="1" x14ac:dyDescent="0.2"/>
    <row r="8819" ht="12.75" hidden="1" x14ac:dyDescent="0.2"/>
    <row r="8820" ht="12.75" hidden="1" x14ac:dyDescent="0.2"/>
    <row r="8821" ht="12.75" hidden="1" x14ac:dyDescent="0.2"/>
    <row r="8822" ht="12.75" hidden="1" x14ac:dyDescent="0.2"/>
    <row r="8823" ht="12.75" hidden="1" x14ac:dyDescent="0.2"/>
    <row r="8824" ht="12.75" hidden="1" x14ac:dyDescent="0.2"/>
    <row r="8825" ht="12.75" hidden="1" x14ac:dyDescent="0.2"/>
    <row r="8826" ht="12.75" hidden="1" x14ac:dyDescent="0.2"/>
    <row r="8827" ht="12.75" hidden="1" x14ac:dyDescent="0.2"/>
    <row r="8828" ht="12.75" hidden="1" x14ac:dyDescent="0.2"/>
    <row r="8829" ht="12.75" hidden="1" x14ac:dyDescent="0.2"/>
    <row r="8830" ht="12.75" hidden="1" x14ac:dyDescent="0.2"/>
    <row r="8831" ht="12.75" hidden="1" x14ac:dyDescent="0.2"/>
    <row r="8832" ht="12.75" hidden="1" x14ac:dyDescent="0.2"/>
    <row r="8833" ht="12.75" hidden="1" x14ac:dyDescent="0.2"/>
    <row r="8834" ht="12.75" hidden="1" x14ac:dyDescent="0.2"/>
    <row r="8835" ht="12.75" hidden="1" x14ac:dyDescent="0.2"/>
    <row r="8836" ht="12.75" hidden="1" x14ac:dyDescent="0.2"/>
    <row r="8837" ht="12.75" hidden="1" x14ac:dyDescent="0.2"/>
    <row r="8838" ht="12.75" hidden="1" x14ac:dyDescent="0.2"/>
    <row r="8839" ht="12.75" hidden="1" x14ac:dyDescent="0.2"/>
    <row r="8840" ht="12.75" hidden="1" x14ac:dyDescent="0.2"/>
    <row r="8841" ht="12.75" hidden="1" x14ac:dyDescent="0.2"/>
    <row r="8842" ht="12.75" hidden="1" x14ac:dyDescent="0.2"/>
    <row r="8843" ht="12.75" hidden="1" x14ac:dyDescent="0.2"/>
    <row r="8844" ht="12.75" hidden="1" x14ac:dyDescent="0.2"/>
    <row r="8845" ht="12.75" hidden="1" x14ac:dyDescent="0.2"/>
    <row r="8846" ht="12.75" hidden="1" x14ac:dyDescent="0.2"/>
    <row r="8847" ht="12.75" hidden="1" x14ac:dyDescent="0.2"/>
    <row r="8848" ht="12.75" hidden="1" x14ac:dyDescent="0.2"/>
    <row r="8849" ht="12.75" hidden="1" x14ac:dyDescent="0.2"/>
    <row r="8850" ht="12.75" hidden="1" x14ac:dyDescent="0.2"/>
    <row r="8851" ht="12.75" hidden="1" x14ac:dyDescent="0.2"/>
    <row r="8852" ht="12.75" hidden="1" x14ac:dyDescent="0.2"/>
    <row r="8853" ht="12.75" hidden="1" x14ac:dyDescent="0.2"/>
    <row r="8854" ht="12.75" hidden="1" x14ac:dyDescent="0.2"/>
    <row r="8855" ht="12.75" hidden="1" x14ac:dyDescent="0.2"/>
    <row r="8856" ht="12.75" hidden="1" x14ac:dyDescent="0.2"/>
    <row r="8857" ht="12.75" hidden="1" x14ac:dyDescent="0.2"/>
    <row r="8858" ht="12.75" hidden="1" x14ac:dyDescent="0.2"/>
    <row r="8859" ht="12.75" hidden="1" x14ac:dyDescent="0.2"/>
    <row r="8860" ht="12.75" hidden="1" x14ac:dyDescent="0.2"/>
    <row r="8861" ht="12.75" hidden="1" x14ac:dyDescent="0.2"/>
    <row r="8862" ht="12.75" hidden="1" x14ac:dyDescent="0.2"/>
    <row r="8863" ht="12.75" hidden="1" x14ac:dyDescent="0.2"/>
    <row r="8864" ht="12.75" hidden="1" x14ac:dyDescent="0.2"/>
    <row r="8865" ht="12.75" hidden="1" x14ac:dyDescent="0.2"/>
    <row r="8866" ht="12.75" hidden="1" x14ac:dyDescent="0.2"/>
    <row r="8867" ht="12.75" hidden="1" x14ac:dyDescent="0.2"/>
    <row r="8868" ht="12.75" hidden="1" x14ac:dyDescent="0.2"/>
    <row r="8869" ht="12.75" hidden="1" x14ac:dyDescent="0.2"/>
    <row r="8870" ht="12.75" hidden="1" x14ac:dyDescent="0.2"/>
    <row r="8871" ht="12.75" hidden="1" x14ac:dyDescent="0.2"/>
    <row r="8872" ht="12.75" hidden="1" x14ac:dyDescent="0.2"/>
    <row r="8873" ht="12.75" hidden="1" x14ac:dyDescent="0.2"/>
    <row r="8874" ht="12.75" hidden="1" x14ac:dyDescent="0.2"/>
    <row r="8875" ht="12.75" hidden="1" x14ac:dyDescent="0.2"/>
    <row r="8876" ht="12.75" hidden="1" x14ac:dyDescent="0.2"/>
    <row r="8877" ht="12.75" hidden="1" x14ac:dyDescent="0.2"/>
    <row r="8878" ht="12.75" hidden="1" x14ac:dyDescent="0.2"/>
    <row r="8879" ht="12.75" hidden="1" x14ac:dyDescent="0.2"/>
    <row r="8880" ht="12.75" hidden="1" x14ac:dyDescent="0.2"/>
    <row r="8881" ht="12.75" hidden="1" x14ac:dyDescent="0.2"/>
    <row r="8882" ht="12.75" hidden="1" x14ac:dyDescent="0.2"/>
    <row r="8883" ht="12.75" hidden="1" x14ac:dyDescent="0.2"/>
    <row r="8884" ht="12.75" hidden="1" x14ac:dyDescent="0.2"/>
    <row r="8885" ht="12.75" hidden="1" x14ac:dyDescent="0.2"/>
    <row r="8886" ht="12.75" hidden="1" x14ac:dyDescent="0.2"/>
    <row r="8887" ht="12.75" hidden="1" x14ac:dyDescent="0.2"/>
    <row r="8888" ht="12.75" hidden="1" x14ac:dyDescent="0.2"/>
    <row r="8889" ht="12.75" hidden="1" x14ac:dyDescent="0.2"/>
    <row r="8890" ht="12.75" hidden="1" x14ac:dyDescent="0.2"/>
    <row r="8891" ht="12.75" hidden="1" x14ac:dyDescent="0.2"/>
    <row r="8892" ht="12.75" hidden="1" x14ac:dyDescent="0.2"/>
    <row r="8893" ht="12.75" hidden="1" x14ac:dyDescent="0.2"/>
    <row r="8894" ht="12.75" hidden="1" x14ac:dyDescent="0.2"/>
    <row r="8895" ht="12.75" hidden="1" x14ac:dyDescent="0.2"/>
    <row r="8896" ht="12.75" hidden="1" x14ac:dyDescent="0.2"/>
    <row r="8897" ht="12.75" hidden="1" x14ac:dyDescent="0.2"/>
    <row r="8898" ht="12.75" hidden="1" x14ac:dyDescent="0.2"/>
    <row r="8899" ht="12.75" hidden="1" x14ac:dyDescent="0.2"/>
    <row r="8900" ht="12.75" hidden="1" x14ac:dyDescent="0.2"/>
    <row r="8901" ht="12.75" hidden="1" x14ac:dyDescent="0.2"/>
    <row r="8902" ht="12.75" hidden="1" x14ac:dyDescent="0.2"/>
    <row r="8903" ht="12.75" hidden="1" x14ac:dyDescent="0.2"/>
    <row r="8904" ht="12.75" hidden="1" x14ac:dyDescent="0.2"/>
    <row r="8905" ht="12.75" hidden="1" x14ac:dyDescent="0.2"/>
    <row r="8906" ht="12.75" hidden="1" x14ac:dyDescent="0.2"/>
    <row r="8907" ht="12.75" hidden="1" x14ac:dyDescent="0.2"/>
    <row r="8908" ht="12.75" hidden="1" x14ac:dyDescent="0.2"/>
    <row r="8909" ht="12.75" hidden="1" x14ac:dyDescent="0.2"/>
    <row r="8910" ht="12.75" hidden="1" x14ac:dyDescent="0.2"/>
    <row r="8911" ht="12.75" hidden="1" x14ac:dyDescent="0.2"/>
    <row r="8912" ht="12.75" hidden="1" x14ac:dyDescent="0.2"/>
    <row r="8913" ht="12.75" hidden="1" x14ac:dyDescent="0.2"/>
    <row r="8914" ht="12.75" hidden="1" x14ac:dyDescent="0.2"/>
    <row r="8915" ht="12.75" hidden="1" x14ac:dyDescent="0.2"/>
    <row r="8916" ht="12.75" hidden="1" x14ac:dyDescent="0.2"/>
    <row r="8917" ht="12.75" hidden="1" x14ac:dyDescent="0.2"/>
    <row r="8918" ht="12.75" hidden="1" x14ac:dyDescent="0.2"/>
    <row r="8919" ht="12.75" hidden="1" x14ac:dyDescent="0.2"/>
    <row r="8920" ht="12.75" hidden="1" x14ac:dyDescent="0.2"/>
    <row r="8921" ht="12.75" hidden="1" x14ac:dyDescent="0.2"/>
    <row r="8922" ht="12.75" hidden="1" x14ac:dyDescent="0.2"/>
    <row r="8923" ht="12.75" hidden="1" x14ac:dyDescent="0.2"/>
    <row r="8924" ht="12.75" hidden="1" x14ac:dyDescent="0.2"/>
    <row r="8925" ht="12.75" hidden="1" x14ac:dyDescent="0.2"/>
    <row r="8926" ht="12.75" hidden="1" x14ac:dyDescent="0.2"/>
    <row r="8927" ht="12.75" hidden="1" x14ac:dyDescent="0.2"/>
    <row r="8928" ht="12.75" hidden="1" x14ac:dyDescent="0.2"/>
    <row r="8929" ht="12.75" hidden="1" x14ac:dyDescent="0.2"/>
    <row r="8930" ht="12.75" hidden="1" x14ac:dyDescent="0.2"/>
    <row r="8931" ht="12.75" hidden="1" x14ac:dyDescent="0.2"/>
    <row r="8932" ht="12.75" hidden="1" x14ac:dyDescent="0.2"/>
    <row r="8933" ht="12.75" hidden="1" x14ac:dyDescent="0.2"/>
    <row r="8934" ht="12.75" hidden="1" x14ac:dyDescent="0.2"/>
    <row r="8935" ht="12.75" hidden="1" x14ac:dyDescent="0.2"/>
    <row r="8936" ht="12.75" hidden="1" x14ac:dyDescent="0.2"/>
    <row r="8937" ht="12.75" hidden="1" x14ac:dyDescent="0.2"/>
    <row r="8938" ht="12.75" hidden="1" x14ac:dyDescent="0.2"/>
    <row r="8939" ht="12.75" hidden="1" x14ac:dyDescent="0.2"/>
    <row r="8940" ht="12.75" hidden="1" x14ac:dyDescent="0.2"/>
    <row r="8941" ht="12.75" hidden="1" x14ac:dyDescent="0.2"/>
    <row r="8942" ht="12.75" hidden="1" x14ac:dyDescent="0.2"/>
    <row r="8943" ht="12.75" hidden="1" x14ac:dyDescent="0.2"/>
    <row r="8944" ht="12.75" hidden="1" x14ac:dyDescent="0.2"/>
    <row r="8945" ht="12.75" hidden="1" x14ac:dyDescent="0.2"/>
    <row r="8946" ht="12.75" hidden="1" x14ac:dyDescent="0.2"/>
    <row r="8947" ht="12.75" hidden="1" x14ac:dyDescent="0.2"/>
    <row r="8948" ht="12.75" hidden="1" x14ac:dyDescent="0.2"/>
    <row r="8949" ht="12.75" hidden="1" x14ac:dyDescent="0.2"/>
    <row r="8950" ht="12.75" hidden="1" x14ac:dyDescent="0.2"/>
    <row r="8951" ht="12.75" hidden="1" x14ac:dyDescent="0.2"/>
    <row r="8952" ht="12.75" hidden="1" x14ac:dyDescent="0.2"/>
    <row r="8953" ht="12.75" hidden="1" x14ac:dyDescent="0.2"/>
    <row r="8954" ht="12.75" hidden="1" x14ac:dyDescent="0.2"/>
    <row r="8955" ht="12.75" hidden="1" x14ac:dyDescent="0.2"/>
    <row r="8956" ht="12.75" hidden="1" x14ac:dyDescent="0.2"/>
    <row r="8957" ht="12.75" hidden="1" x14ac:dyDescent="0.2"/>
    <row r="8958" ht="12.75" hidden="1" x14ac:dyDescent="0.2"/>
    <row r="8959" ht="12.75" hidden="1" x14ac:dyDescent="0.2"/>
    <row r="8960" ht="12.75" hidden="1" x14ac:dyDescent="0.2"/>
    <row r="8961" ht="12.75" hidden="1" x14ac:dyDescent="0.2"/>
    <row r="8962" ht="12.75" hidden="1" x14ac:dyDescent="0.2"/>
    <row r="8963" ht="12.75" hidden="1" x14ac:dyDescent="0.2"/>
    <row r="8964" ht="12.75" hidden="1" x14ac:dyDescent="0.2"/>
    <row r="8965" ht="12.75" hidden="1" x14ac:dyDescent="0.2"/>
    <row r="8966" ht="12.75" hidden="1" x14ac:dyDescent="0.2"/>
    <row r="8967" ht="12.75" hidden="1" x14ac:dyDescent="0.2"/>
    <row r="8968" ht="12.75" hidden="1" x14ac:dyDescent="0.2"/>
    <row r="8969" ht="12.75" hidden="1" x14ac:dyDescent="0.2"/>
    <row r="8970" ht="12.75" hidden="1" x14ac:dyDescent="0.2"/>
    <row r="8971" ht="12.75" hidden="1" x14ac:dyDescent="0.2"/>
    <row r="8972" ht="12.75" hidden="1" x14ac:dyDescent="0.2"/>
    <row r="8973" ht="12.75" hidden="1" x14ac:dyDescent="0.2"/>
    <row r="8974" ht="12.75" hidden="1" x14ac:dyDescent="0.2"/>
    <row r="8975" ht="12.75" hidden="1" x14ac:dyDescent="0.2"/>
    <row r="8976" ht="12.75" hidden="1" x14ac:dyDescent="0.2"/>
    <row r="8977" ht="12.75" hidden="1" x14ac:dyDescent="0.2"/>
    <row r="8978" ht="12.75" hidden="1" x14ac:dyDescent="0.2"/>
    <row r="8979" ht="12.75" hidden="1" x14ac:dyDescent="0.2"/>
    <row r="8980" ht="12.75" hidden="1" x14ac:dyDescent="0.2"/>
    <row r="8981" ht="12.75" hidden="1" x14ac:dyDescent="0.2"/>
    <row r="8982" ht="12.75" hidden="1" x14ac:dyDescent="0.2"/>
    <row r="8983" ht="12.75" hidden="1" x14ac:dyDescent="0.2"/>
    <row r="8984" ht="12.75" hidden="1" x14ac:dyDescent="0.2"/>
    <row r="8985" ht="12.75" hidden="1" x14ac:dyDescent="0.2"/>
    <row r="8986" ht="12.75" hidden="1" x14ac:dyDescent="0.2"/>
    <row r="8987" ht="12.75" hidden="1" x14ac:dyDescent="0.2"/>
    <row r="8988" ht="12.75" hidden="1" x14ac:dyDescent="0.2"/>
    <row r="8989" ht="12.75" hidden="1" x14ac:dyDescent="0.2"/>
    <row r="8990" ht="12.75" hidden="1" x14ac:dyDescent="0.2"/>
    <row r="8991" ht="12.75" hidden="1" x14ac:dyDescent="0.2"/>
    <row r="8992" ht="12.75" hidden="1" x14ac:dyDescent="0.2"/>
    <row r="8993" ht="12.75" hidden="1" x14ac:dyDescent="0.2"/>
    <row r="8994" ht="12.75" hidden="1" x14ac:dyDescent="0.2"/>
    <row r="8995" ht="12.75" hidden="1" x14ac:dyDescent="0.2"/>
    <row r="8996" ht="12.75" hidden="1" x14ac:dyDescent="0.2"/>
    <row r="8997" ht="12.75" hidden="1" x14ac:dyDescent="0.2"/>
    <row r="8998" ht="12.75" hidden="1" x14ac:dyDescent="0.2"/>
    <row r="8999" ht="12.75" hidden="1" x14ac:dyDescent="0.2"/>
    <row r="9000" ht="12.75" hidden="1" x14ac:dyDescent="0.2"/>
    <row r="9001" ht="12.75" hidden="1" x14ac:dyDescent="0.2"/>
    <row r="9002" ht="12.75" hidden="1" x14ac:dyDescent="0.2"/>
    <row r="9003" ht="12.75" hidden="1" x14ac:dyDescent="0.2"/>
    <row r="9004" ht="12.75" hidden="1" x14ac:dyDescent="0.2"/>
    <row r="9005" ht="12.75" hidden="1" x14ac:dyDescent="0.2"/>
    <row r="9006" ht="12.75" hidden="1" x14ac:dyDescent="0.2"/>
    <row r="9007" ht="12.75" hidden="1" x14ac:dyDescent="0.2"/>
    <row r="9008" ht="12.75" hidden="1" x14ac:dyDescent="0.2"/>
    <row r="9009" ht="12.75" hidden="1" x14ac:dyDescent="0.2"/>
    <row r="9010" ht="12.75" hidden="1" x14ac:dyDescent="0.2"/>
    <row r="9011" ht="12.75" hidden="1" x14ac:dyDescent="0.2"/>
    <row r="9012" ht="12.75" hidden="1" x14ac:dyDescent="0.2"/>
    <row r="9013" ht="12.75" hidden="1" x14ac:dyDescent="0.2"/>
    <row r="9014" ht="12.75" hidden="1" x14ac:dyDescent="0.2"/>
    <row r="9015" ht="12.75" hidden="1" x14ac:dyDescent="0.2"/>
    <row r="9016" ht="12.75" hidden="1" x14ac:dyDescent="0.2"/>
    <row r="9017" ht="12.75" hidden="1" x14ac:dyDescent="0.2"/>
    <row r="9018" ht="12.75" hidden="1" x14ac:dyDescent="0.2"/>
    <row r="9019" ht="12.75" hidden="1" x14ac:dyDescent="0.2"/>
    <row r="9020" ht="12.75" hidden="1" x14ac:dyDescent="0.2"/>
    <row r="9021" ht="12.75" hidden="1" x14ac:dyDescent="0.2"/>
    <row r="9022" ht="12.75" hidden="1" x14ac:dyDescent="0.2"/>
    <row r="9023" ht="12.75" hidden="1" x14ac:dyDescent="0.2"/>
    <row r="9024" ht="12.75" hidden="1" x14ac:dyDescent="0.2"/>
    <row r="9025" ht="12.75" hidden="1" x14ac:dyDescent="0.2"/>
    <row r="9026" ht="12.75" hidden="1" x14ac:dyDescent="0.2"/>
    <row r="9027" ht="12.75" hidden="1" x14ac:dyDescent="0.2"/>
    <row r="9028" ht="12.75" hidden="1" x14ac:dyDescent="0.2"/>
    <row r="9029" ht="12.75" hidden="1" x14ac:dyDescent="0.2"/>
    <row r="9030" ht="12.75" hidden="1" x14ac:dyDescent="0.2"/>
    <row r="9031" ht="12.75" hidden="1" x14ac:dyDescent="0.2"/>
    <row r="9032" ht="12.75" hidden="1" x14ac:dyDescent="0.2"/>
    <row r="9033" ht="12.75" hidden="1" x14ac:dyDescent="0.2"/>
    <row r="9034" ht="12.75" hidden="1" x14ac:dyDescent="0.2"/>
    <row r="9035" ht="12.75" hidden="1" x14ac:dyDescent="0.2"/>
    <row r="9036" ht="12.75" hidden="1" x14ac:dyDescent="0.2"/>
    <row r="9037" ht="12.75" hidden="1" x14ac:dyDescent="0.2"/>
    <row r="9038" ht="12.75" hidden="1" x14ac:dyDescent="0.2"/>
    <row r="9039" ht="12.75" hidden="1" x14ac:dyDescent="0.2"/>
    <row r="9040" ht="12.75" hidden="1" x14ac:dyDescent="0.2"/>
    <row r="9041" ht="12.75" hidden="1" x14ac:dyDescent="0.2"/>
    <row r="9042" ht="12.75" hidden="1" x14ac:dyDescent="0.2"/>
    <row r="9043" ht="12.75" hidden="1" x14ac:dyDescent="0.2"/>
    <row r="9044" ht="12.75" hidden="1" x14ac:dyDescent="0.2"/>
    <row r="9045" ht="12.75" hidden="1" x14ac:dyDescent="0.2"/>
    <row r="9046" ht="12.75" hidden="1" x14ac:dyDescent="0.2"/>
    <row r="9047" ht="12.75" hidden="1" x14ac:dyDescent="0.2"/>
    <row r="9048" ht="12.75" hidden="1" x14ac:dyDescent="0.2"/>
    <row r="9049" ht="12.75" hidden="1" x14ac:dyDescent="0.2"/>
    <row r="9050" ht="12.75" hidden="1" x14ac:dyDescent="0.2"/>
    <row r="9051" ht="12.75" hidden="1" x14ac:dyDescent="0.2"/>
    <row r="9052" ht="12.75" hidden="1" x14ac:dyDescent="0.2"/>
    <row r="9053" ht="12.75" hidden="1" x14ac:dyDescent="0.2"/>
    <row r="9054" ht="12.75" hidden="1" x14ac:dyDescent="0.2"/>
    <row r="9055" ht="12.75" hidden="1" x14ac:dyDescent="0.2"/>
    <row r="9056" ht="12.75" hidden="1" x14ac:dyDescent="0.2"/>
    <row r="9057" ht="12.75" hidden="1" x14ac:dyDescent="0.2"/>
    <row r="9058" ht="12.75" hidden="1" x14ac:dyDescent="0.2"/>
    <row r="9059" ht="12.75" hidden="1" x14ac:dyDescent="0.2"/>
    <row r="9060" ht="12.75" hidden="1" x14ac:dyDescent="0.2"/>
    <row r="9061" ht="12.75" hidden="1" x14ac:dyDescent="0.2"/>
    <row r="9062" ht="12.75" hidden="1" x14ac:dyDescent="0.2"/>
    <row r="9063" ht="12.75" hidden="1" x14ac:dyDescent="0.2"/>
    <row r="9064" ht="12.75" hidden="1" x14ac:dyDescent="0.2"/>
    <row r="9065" ht="12.75" hidden="1" x14ac:dyDescent="0.2"/>
    <row r="9066" ht="12.75" hidden="1" x14ac:dyDescent="0.2"/>
    <row r="9067" ht="12.75" hidden="1" x14ac:dyDescent="0.2"/>
    <row r="9068" ht="12.75" hidden="1" x14ac:dyDescent="0.2"/>
    <row r="9069" ht="12.75" hidden="1" x14ac:dyDescent="0.2"/>
    <row r="9070" ht="12.75" hidden="1" x14ac:dyDescent="0.2"/>
    <row r="9071" ht="12.75" hidden="1" x14ac:dyDescent="0.2"/>
    <row r="9072" ht="12.75" hidden="1" x14ac:dyDescent="0.2"/>
    <row r="9073" ht="12.75" hidden="1" x14ac:dyDescent="0.2"/>
    <row r="9074" ht="12.75" hidden="1" x14ac:dyDescent="0.2"/>
    <row r="9075" ht="12.75" hidden="1" x14ac:dyDescent="0.2"/>
    <row r="9076" ht="12.75" hidden="1" x14ac:dyDescent="0.2"/>
    <row r="9077" ht="12.75" hidden="1" x14ac:dyDescent="0.2"/>
    <row r="9078" ht="12.75" hidden="1" x14ac:dyDescent="0.2"/>
    <row r="9079" ht="12.75" hidden="1" x14ac:dyDescent="0.2"/>
    <row r="9080" ht="12.75" hidden="1" x14ac:dyDescent="0.2"/>
    <row r="9081" ht="12.75" hidden="1" x14ac:dyDescent="0.2"/>
    <row r="9082" ht="12.75" hidden="1" x14ac:dyDescent="0.2"/>
    <row r="9083" ht="12.75" hidden="1" x14ac:dyDescent="0.2"/>
    <row r="9084" ht="12.75" hidden="1" x14ac:dyDescent="0.2"/>
    <row r="9085" ht="12.75" hidden="1" x14ac:dyDescent="0.2"/>
    <row r="9086" ht="12.75" hidden="1" x14ac:dyDescent="0.2"/>
    <row r="9087" ht="12.75" hidden="1" x14ac:dyDescent="0.2"/>
    <row r="9088" ht="12.75" hidden="1" x14ac:dyDescent="0.2"/>
    <row r="9089" ht="12.75" hidden="1" x14ac:dyDescent="0.2"/>
    <row r="9090" ht="12.75" hidden="1" x14ac:dyDescent="0.2"/>
    <row r="9091" ht="12.75" hidden="1" x14ac:dyDescent="0.2"/>
    <row r="9092" ht="12.75" hidden="1" x14ac:dyDescent="0.2"/>
    <row r="9093" ht="12.75" hidden="1" x14ac:dyDescent="0.2"/>
    <row r="9094" ht="12.75" hidden="1" x14ac:dyDescent="0.2"/>
    <row r="9095" ht="12.75" hidden="1" x14ac:dyDescent="0.2"/>
    <row r="9096" ht="12.75" hidden="1" x14ac:dyDescent="0.2"/>
    <row r="9097" ht="12.75" hidden="1" x14ac:dyDescent="0.2"/>
    <row r="9098" ht="12.75" hidden="1" x14ac:dyDescent="0.2"/>
    <row r="9099" ht="12.75" hidden="1" x14ac:dyDescent="0.2"/>
    <row r="9100" ht="12.75" hidden="1" x14ac:dyDescent="0.2"/>
    <row r="9101" ht="12.75" hidden="1" x14ac:dyDescent="0.2"/>
    <row r="9102" ht="12.75" hidden="1" x14ac:dyDescent="0.2"/>
    <row r="9103" ht="12.75" hidden="1" x14ac:dyDescent="0.2"/>
    <row r="9104" ht="12.75" hidden="1" x14ac:dyDescent="0.2"/>
    <row r="9105" ht="12.75" hidden="1" x14ac:dyDescent="0.2"/>
    <row r="9106" ht="12.75" hidden="1" x14ac:dyDescent="0.2"/>
    <row r="9107" ht="12.75" hidden="1" x14ac:dyDescent="0.2"/>
    <row r="9108" ht="12.75" hidden="1" x14ac:dyDescent="0.2"/>
    <row r="9109" ht="12.75" hidden="1" x14ac:dyDescent="0.2"/>
    <row r="9110" ht="12.75" hidden="1" x14ac:dyDescent="0.2"/>
    <row r="9111" ht="12.75" hidden="1" x14ac:dyDescent="0.2"/>
    <row r="9112" ht="12.75" hidden="1" x14ac:dyDescent="0.2"/>
    <row r="9113" ht="12.75" hidden="1" x14ac:dyDescent="0.2"/>
    <row r="9114" ht="12.75" hidden="1" x14ac:dyDescent="0.2"/>
    <row r="9115" ht="12.75" hidden="1" x14ac:dyDescent="0.2"/>
    <row r="9116" ht="12.75" hidden="1" x14ac:dyDescent="0.2"/>
    <row r="9117" ht="12.75" hidden="1" x14ac:dyDescent="0.2"/>
    <row r="9118" ht="12.75" hidden="1" x14ac:dyDescent="0.2"/>
    <row r="9119" ht="12.75" hidden="1" x14ac:dyDescent="0.2"/>
    <row r="9120" ht="12.75" hidden="1" x14ac:dyDescent="0.2"/>
    <row r="9121" ht="12.75" hidden="1" x14ac:dyDescent="0.2"/>
    <row r="9122" ht="12.75" hidden="1" x14ac:dyDescent="0.2"/>
    <row r="9123" ht="12.75" hidden="1" x14ac:dyDescent="0.2"/>
    <row r="9124" ht="12.75" hidden="1" x14ac:dyDescent="0.2"/>
    <row r="9125" ht="12.75" hidden="1" x14ac:dyDescent="0.2"/>
    <row r="9126" ht="12.75" hidden="1" x14ac:dyDescent="0.2"/>
    <row r="9127" ht="12.75" hidden="1" x14ac:dyDescent="0.2"/>
    <row r="9128" ht="12.75" hidden="1" x14ac:dyDescent="0.2"/>
    <row r="9129" ht="12.75" hidden="1" x14ac:dyDescent="0.2"/>
    <row r="9130" ht="12.75" hidden="1" x14ac:dyDescent="0.2"/>
    <row r="9131" ht="12.75" hidden="1" x14ac:dyDescent="0.2"/>
    <row r="9132" ht="12.75" hidden="1" x14ac:dyDescent="0.2"/>
    <row r="9133" ht="12.75" hidden="1" x14ac:dyDescent="0.2"/>
    <row r="9134" ht="12.75" hidden="1" x14ac:dyDescent="0.2"/>
    <row r="9135" ht="12.75" hidden="1" x14ac:dyDescent="0.2"/>
    <row r="9136" ht="12.75" hidden="1" x14ac:dyDescent="0.2"/>
    <row r="9137" ht="12.75" hidden="1" x14ac:dyDescent="0.2"/>
    <row r="9138" ht="12.75" hidden="1" x14ac:dyDescent="0.2"/>
    <row r="9139" ht="12.75" hidden="1" x14ac:dyDescent="0.2"/>
    <row r="9140" ht="12.75" hidden="1" x14ac:dyDescent="0.2"/>
    <row r="9141" ht="12.75" hidden="1" x14ac:dyDescent="0.2"/>
    <row r="9142" ht="12.75" hidden="1" x14ac:dyDescent="0.2"/>
    <row r="9143" ht="12.75" hidden="1" x14ac:dyDescent="0.2"/>
    <row r="9144" ht="12.75" hidden="1" x14ac:dyDescent="0.2"/>
    <row r="9145" ht="12.75" hidden="1" x14ac:dyDescent="0.2"/>
    <row r="9146" ht="12.75" hidden="1" x14ac:dyDescent="0.2"/>
    <row r="9147" ht="12.75" hidden="1" x14ac:dyDescent="0.2"/>
    <row r="9148" ht="12.75" hidden="1" x14ac:dyDescent="0.2"/>
    <row r="9149" ht="12.75" hidden="1" x14ac:dyDescent="0.2"/>
    <row r="9150" ht="12.75" hidden="1" x14ac:dyDescent="0.2"/>
    <row r="9151" ht="12.75" hidden="1" x14ac:dyDescent="0.2"/>
    <row r="9152" ht="12.75" hidden="1" x14ac:dyDescent="0.2"/>
    <row r="9153" ht="12.75" hidden="1" x14ac:dyDescent="0.2"/>
    <row r="9154" ht="12.75" hidden="1" x14ac:dyDescent="0.2"/>
    <row r="9155" ht="12.75" hidden="1" x14ac:dyDescent="0.2"/>
    <row r="9156" ht="12.75" hidden="1" x14ac:dyDescent="0.2"/>
    <row r="9157" ht="12.75" hidden="1" x14ac:dyDescent="0.2"/>
    <row r="9158" ht="12.75" hidden="1" x14ac:dyDescent="0.2"/>
    <row r="9159" ht="12.75" hidden="1" x14ac:dyDescent="0.2"/>
    <row r="9160" ht="12.75" hidden="1" x14ac:dyDescent="0.2"/>
    <row r="9161" ht="12.75" hidden="1" x14ac:dyDescent="0.2"/>
    <row r="9162" ht="12.75" hidden="1" x14ac:dyDescent="0.2"/>
    <row r="9163" ht="12.75" hidden="1" x14ac:dyDescent="0.2"/>
    <row r="9164" ht="12.75" hidden="1" x14ac:dyDescent="0.2"/>
    <row r="9165" ht="12.75" hidden="1" x14ac:dyDescent="0.2"/>
    <row r="9166" ht="12.75" hidden="1" x14ac:dyDescent="0.2"/>
    <row r="9167" ht="12.75" hidden="1" x14ac:dyDescent="0.2"/>
    <row r="9168" ht="12.75" hidden="1" x14ac:dyDescent="0.2"/>
    <row r="9169" ht="12.75" hidden="1" x14ac:dyDescent="0.2"/>
    <row r="9170" ht="12.75" hidden="1" x14ac:dyDescent="0.2"/>
    <row r="9171" ht="12.75" hidden="1" x14ac:dyDescent="0.2"/>
    <row r="9172" ht="12.75" hidden="1" x14ac:dyDescent="0.2"/>
    <row r="9173" ht="12.75" hidden="1" x14ac:dyDescent="0.2"/>
    <row r="9174" ht="12.75" hidden="1" x14ac:dyDescent="0.2"/>
    <row r="9175" ht="12.75" hidden="1" x14ac:dyDescent="0.2"/>
    <row r="9176" ht="12.75" hidden="1" x14ac:dyDescent="0.2"/>
    <row r="9177" ht="12.75" hidden="1" x14ac:dyDescent="0.2"/>
    <row r="9178" ht="12.75" hidden="1" x14ac:dyDescent="0.2"/>
    <row r="9179" ht="12.75" hidden="1" x14ac:dyDescent="0.2"/>
    <row r="9180" ht="12.75" hidden="1" x14ac:dyDescent="0.2"/>
    <row r="9181" ht="12.75" hidden="1" x14ac:dyDescent="0.2"/>
    <row r="9182" ht="12.75" hidden="1" x14ac:dyDescent="0.2"/>
    <row r="9183" ht="12.75" hidden="1" x14ac:dyDescent="0.2"/>
    <row r="9184" ht="12.75" hidden="1" x14ac:dyDescent="0.2"/>
    <row r="9185" ht="12.75" hidden="1" x14ac:dyDescent="0.2"/>
    <row r="9186" ht="12.75" hidden="1" x14ac:dyDescent="0.2"/>
    <row r="9187" ht="12.75" hidden="1" x14ac:dyDescent="0.2"/>
    <row r="9188" ht="12.75" hidden="1" x14ac:dyDescent="0.2"/>
    <row r="9189" ht="12.75" hidden="1" x14ac:dyDescent="0.2"/>
    <row r="9190" ht="12.75" hidden="1" x14ac:dyDescent="0.2"/>
    <row r="9191" ht="12.75" hidden="1" x14ac:dyDescent="0.2"/>
    <row r="9192" ht="12.75" hidden="1" x14ac:dyDescent="0.2"/>
    <row r="9193" ht="12.75" hidden="1" x14ac:dyDescent="0.2"/>
    <row r="9194" ht="12.75" hidden="1" x14ac:dyDescent="0.2"/>
    <row r="9195" ht="12.75" hidden="1" x14ac:dyDescent="0.2"/>
    <row r="9196" ht="12.75" hidden="1" x14ac:dyDescent="0.2"/>
    <row r="9197" ht="12.75" hidden="1" x14ac:dyDescent="0.2"/>
    <row r="9198" ht="12.75" hidden="1" x14ac:dyDescent="0.2"/>
    <row r="9199" ht="12.75" hidden="1" x14ac:dyDescent="0.2"/>
    <row r="9200" ht="12.75" hidden="1" x14ac:dyDescent="0.2"/>
    <row r="9201" ht="12.75" hidden="1" x14ac:dyDescent="0.2"/>
    <row r="9202" ht="12.75" hidden="1" x14ac:dyDescent="0.2"/>
    <row r="9203" ht="12.75" hidden="1" x14ac:dyDescent="0.2"/>
    <row r="9204" ht="12.75" hidden="1" x14ac:dyDescent="0.2"/>
    <row r="9205" ht="12.75" hidden="1" x14ac:dyDescent="0.2"/>
    <row r="9206" ht="12.75" hidden="1" x14ac:dyDescent="0.2"/>
    <row r="9207" ht="12.75" hidden="1" x14ac:dyDescent="0.2"/>
    <row r="9208" ht="12.75" hidden="1" x14ac:dyDescent="0.2"/>
    <row r="9209" ht="12.75" hidden="1" x14ac:dyDescent="0.2"/>
    <row r="9210" ht="12.75" hidden="1" x14ac:dyDescent="0.2"/>
    <row r="9211" ht="12.75" hidden="1" x14ac:dyDescent="0.2"/>
    <row r="9212" ht="12.75" hidden="1" x14ac:dyDescent="0.2"/>
    <row r="9213" ht="12.75" hidden="1" x14ac:dyDescent="0.2"/>
    <row r="9214" ht="12.75" hidden="1" x14ac:dyDescent="0.2"/>
    <row r="9215" ht="12.75" hidden="1" x14ac:dyDescent="0.2"/>
    <row r="9216" ht="12.75" hidden="1" x14ac:dyDescent="0.2"/>
    <row r="9217" ht="12.75" hidden="1" x14ac:dyDescent="0.2"/>
    <row r="9218" ht="12.75" hidden="1" x14ac:dyDescent="0.2"/>
    <row r="9219" ht="12.75" hidden="1" x14ac:dyDescent="0.2"/>
    <row r="9220" ht="12.75" hidden="1" x14ac:dyDescent="0.2"/>
    <row r="9221" ht="12.75" hidden="1" x14ac:dyDescent="0.2"/>
    <row r="9222" ht="12.75" hidden="1" x14ac:dyDescent="0.2"/>
    <row r="9223" ht="12.75" hidden="1" x14ac:dyDescent="0.2"/>
    <row r="9224" ht="12.75" hidden="1" x14ac:dyDescent="0.2"/>
    <row r="9225" ht="12.75" hidden="1" x14ac:dyDescent="0.2"/>
    <row r="9226" ht="12.75" hidden="1" x14ac:dyDescent="0.2"/>
    <row r="9227" ht="12.75" hidden="1" x14ac:dyDescent="0.2"/>
    <row r="9228" ht="12.75" hidden="1" x14ac:dyDescent="0.2"/>
    <row r="9229" ht="12.75" hidden="1" x14ac:dyDescent="0.2"/>
    <row r="9230" ht="12.75" hidden="1" x14ac:dyDescent="0.2"/>
    <row r="9231" ht="12.75" hidden="1" x14ac:dyDescent="0.2"/>
    <row r="9232" ht="12.75" hidden="1" x14ac:dyDescent="0.2"/>
    <row r="9233" ht="12.75" hidden="1" x14ac:dyDescent="0.2"/>
    <row r="9234" ht="12.75" hidden="1" x14ac:dyDescent="0.2"/>
    <row r="9235" ht="12.75" hidden="1" x14ac:dyDescent="0.2"/>
    <row r="9236" ht="12.75" hidden="1" x14ac:dyDescent="0.2"/>
    <row r="9237" ht="12.75" hidden="1" x14ac:dyDescent="0.2"/>
    <row r="9238" ht="12.75" hidden="1" x14ac:dyDescent="0.2"/>
    <row r="9239" ht="12.75" hidden="1" x14ac:dyDescent="0.2"/>
    <row r="9240" ht="12.75" hidden="1" x14ac:dyDescent="0.2"/>
    <row r="9241" ht="12.75" hidden="1" x14ac:dyDescent="0.2"/>
    <row r="9242" ht="12.75" hidden="1" x14ac:dyDescent="0.2"/>
    <row r="9243" ht="12.75" hidden="1" x14ac:dyDescent="0.2"/>
    <row r="9244" ht="12.75" hidden="1" x14ac:dyDescent="0.2"/>
    <row r="9245" ht="12.75" hidden="1" x14ac:dyDescent="0.2"/>
    <row r="9246" ht="12.75" hidden="1" x14ac:dyDescent="0.2"/>
    <row r="9247" ht="12.75" hidden="1" x14ac:dyDescent="0.2"/>
    <row r="9248" ht="12.75" hidden="1" x14ac:dyDescent="0.2"/>
    <row r="9249" ht="12.75" hidden="1" x14ac:dyDescent="0.2"/>
    <row r="9250" ht="12.75" hidden="1" x14ac:dyDescent="0.2"/>
    <row r="9251" ht="12.75" hidden="1" x14ac:dyDescent="0.2"/>
    <row r="9252" ht="12.75" hidden="1" x14ac:dyDescent="0.2"/>
    <row r="9253" ht="12.75" hidden="1" x14ac:dyDescent="0.2"/>
    <row r="9254" ht="12.75" hidden="1" x14ac:dyDescent="0.2"/>
    <row r="9255" ht="12.75" hidden="1" x14ac:dyDescent="0.2"/>
    <row r="9256" ht="12.75" hidden="1" x14ac:dyDescent="0.2"/>
    <row r="9257" ht="12.75" hidden="1" x14ac:dyDescent="0.2"/>
    <row r="9258" ht="12.75" hidden="1" x14ac:dyDescent="0.2"/>
    <row r="9259" ht="12.75" hidden="1" x14ac:dyDescent="0.2"/>
    <row r="9260" ht="12.75" hidden="1" x14ac:dyDescent="0.2"/>
    <row r="9261" ht="12.75" hidden="1" x14ac:dyDescent="0.2"/>
    <row r="9262" ht="12.75" hidden="1" x14ac:dyDescent="0.2"/>
    <row r="9263" ht="12.75" hidden="1" x14ac:dyDescent="0.2"/>
    <row r="9264" ht="12.75" hidden="1" x14ac:dyDescent="0.2"/>
    <row r="9265" ht="12.75" hidden="1" x14ac:dyDescent="0.2"/>
    <row r="9266" ht="12.75" hidden="1" x14ac:dyDescent="0.2"/>
    <row r="9267" ht="12.75" hidden="1" x14ac:dyDescent="0.2"/>
    <row r="9268" ht="12.75" hidden="1" x14ac:dyDescent="0.2"/>
    <row r="9269" ht="12.75" hidden="1" x14ac:dyDescent="0.2"/>
    <row r="9270" ht="12.75" hidden="1" x14ac:dyDescent="0.2"/>
    <row r="9271" ht="12.75" hidden="1" x14ac:dyDescent="0.2"/>
    <row r="9272" ht="12.75" hidden="1" x14ac:dyDescent="0.2"/>
    <row r="9273" ht="12.75" hidden="1" x14ac:dyDescent="0.2"/>
    <row r="9274" ht="12.75" hidden="1" x14ac:dyDescent="0.2"/>
    <row r="9275" ht="12.75" hidden="1" x14ac:dyDescent="0.2"/>
    <row r="9276" ht="12.75" hidden="1" x14ac:dyDescent="0.2"/>
    <row r="9277" ht="12.75" hidden="1" x14ac:dyDescent="0.2"/>
    <row r="9278" ht="12.75" hidden="1" x14ac:dyDescent="0.2"/>
    <row r="9279" ht="12.75" hidden="1" x14ac:dyDescent="0.2"/>
    <row r="9280" ht="12.75" hidden="1" x14ac:dyDescent="0.2"/>
    <row r="9281" ht="12.75" hidden="1" x14ac:dyDescent="0.2"/>
    <row r="9282" ht="12.75" hidden="1" x14ac:dyDescent="0.2"/>
    <row r="9283" ht="12.75" hidden="1" x14ac:dyDescent="0.2"/>
    <row r="9284" ht="12.75" hidden="1" x14ac:dyDescent="0.2"/>
    <row r="9285" ht="12.75" hidden="1" x14ac:dyDescent="0.2"/>
    <row r="9286" ht="12.75" hidden="1" x14ac:dyDescent="0.2"/>
    <row r="9287" ht="12.75" hidden="1" x14ac:dyDescent="0.2"/>
    <row r="9288" ht="12.75" hidden="1" x14ac:dyDescent="0.2"/>
    <row r="9289" ht="12.75" hidden="1" x14ac:dyDescent="0.2"/>
    <row r="9290" ht="12.75" hidden="1" x14ac:dyDescent="0.2"/>
    <row r="9291" ht="12.75" hidden="1" x14ac:dyDescent="0.2"/>
    <row r="9292" ht="12.75" hidden="1" x14ac:dyDescent="0.2"/>
    <row r="9293" ht="12.75" hidden="1" x14ac:dyDescent="0.2"/>
    <row r="9294" ht="12.75" hidden="1" x14ac:dyDescent="0.2"/>
    <row r="9295" ht="12.75" hidden="1" x14ac:dyDescent="0.2"/>
    <row r="9296" ht="12.75" hidden="1" x14ac:dyDescent="0.2"/>
    <row r="9297" ht="12.75" hidden="1" x14ac:dyDescent="0.2"/>
    <row r="9298" ht="12.75" hidden="1" x14ac:dyDescent="0.2"/>
    <row r="9299" ht="12.75" hidden="1" x14ac:dyDescent="0.2"/>
    <row r="9300" ht="12.75" hidden="1" x14ac:dyDescent="0.2"/>
    <row r="9301" ht="12.75" hidden="1" x14ac:dyDescent="0.2"/>
    <row r="9302" ht="12.75" hidden="1" x14ac:dyDescent="0.2"/>
    <row r="9303" ht="12.75" hidden="1" x14ac:dyDescent="0.2"/>
    <row r="9304" ht="12.75" hidden="1" x14ac:dyDescent="0.2"/>
    <row r="9305" ht="12.75" hidden="1" x14ac:dyDescent="0.2"/>
    <row r="9306" ht="12.75" hidden="1" x14ac:dyDescent="0.2"/>
    <row r="9307" ht="12.75" hidden="1" x14ac:dyDescent="0.2"/>
    <row r="9308" ht="12.75" hidden="1" x14ac:dyDescent="0.2"/>
    <row r="9309" ht="12.75" hidden="1" x14ac:dyDescent="0.2"/>
    <row r="9310" ht="12.75" hidden="1" x14ac:dyDescent="0.2"/>
    <row r="9311" ht="12.75" hidden="1" x14ac:dyDescent="0.2"/>
    <row r="9312" ht="12.75" hidden="1" x14ac:dyDescent="0.2"/>
    <row r="9313" ht="12.75" hidden="1" x14ac:dyDescent="0.2"/>
    <row r="9314" ht="12.75" hidden="1" x14ac:dyDescent="0.2"/>
    <row r="9315" ht="12.75" hidden="1" x14ac:dyDescent="0.2"/>
    <row r="9316" ht="12.75" hidden="1" x14ac:dyDescent="0.2"/>
    <row r="9317" ht="12.75" hidden="1" x14ac:dyDescent="0.2"/>
    <row r="9318" ht="12.75" hidden="1" x14ac:dyDescent="0.2"/>
    <row r="9319" ht="12.75" hidden="1" x14ac:dyDescent="0.2"/>
    <row r="9320" ht="12.75" hidden="1" x14ac:dyDescent="0.2"/>
    <row r="9321" ht="12.75" hidden="1" x14ac:dyDescent="0.2"/>
    <row r="9322" ht="12.75" hidden="1" x14ac:dyDescent="0.2"/>
    <row r="9323" ht="12.75" hidden="1" x14ac:dyDescent="0.2"/>
    <row r="9324" ht="12.75" hidden="1" x14ac:dyDescent="0.2"/>
    <row r="9325" ht="12.75" hidden="1" x14ac:dyDescent="0.2"/>
    <row r="9326" ht="12.75" hidden="1" x14ac:dyDescent="0.2"/>
    <row r="9327" ht="12.75" hidden="1" x14ac:dyDescent="0.2"/>
    <row r="9328" ht="12.75" hidden="1" x14ac:dyDescent="0.2"/>
    <row r="9329" ht="12.75" hidden="1" x14ac:dyDescent="0.2"/>
    <row r="9330" ht="12.75" hidden="1" x14ac:dyDescent="0.2"/>
    <row r="9331" ht="12.75" hidden="1" x14ac:dyDescent="0.2"/>
    <row r="9332" ht="12.75" hidden="1" x14ac:dyDescent="0.2"/>
    <row r="9333" ht="12.75" hidden="1" x14ac:dyDescent="0.2"/>
    <row r="9334" ht="12.75" hidden="1" x14ac:dyDescent="0.2"/>
    <row r="9335" ht="12.75" hidden="1" x14ac:dyDescent="0.2"/>
    <row r="9336" ht="12.75" hidden="1" x14ac:dyDescent="0.2"/>
    <row r="9337" ht="12.75" hidden="1" x14ac:dyDescent="0.2"/>
    <row r="9338" ht="12.75" hidden="1" x14ac:dyDescent="0.2"/>
    <row r="9339" ht="12.75" hidden="1" x14ac:dyDescent="0.2"/>
    <row r="9340" ht="12.75" hidden="1" x14ac:dyDescent="0.2"/>
    <row r="9341" ht="12.75" hidden="1" x14ac:dyDescent="0.2"/>
    <row r="9342" ht="12.75" hidden="1" x14ac:dyDescent="0.2"/>
    <row r="9343" ht="12.75" hidden="1" x14ac:dyDescent="0.2"/>
    <row r="9344" ht="12.75" hidden="1" x14ac:dyDescent="0.2"/>
    <row r="9345" ht="12.75" hidden="1" x14ac:dyDescent="0.2"/>
    <row r="9346" ht="12.75" hidden="1" x14ac:dyDescent="0.2"/>
    <row r="9347" ht="12.75" hidden="1" x14ac:dyDescent="0.2"/>
    <row r="9348" ht="12.75" hidden="1" x14ac:dyDescent="0.2"/>
    <row r="9349" ht="12.75" hidden="1" x14ac:dyDescent="0.2"/>
    <row r="9350" ht="12.75" hidden="1" x14ac:dyDescent="0.2"/>
    <row r="9351" ht="12.75" hidden="1" x14ac:dyDescent="0.2"/>
    <row r="9352" ht="12.75" hidden="1" x14ac:dyDescent="0.2"/>
    <row r="9353" ht="12.75" hidden="1" x14ac:dyDescent="0.2"/>
    <row r="9354" ht="12.75" hidden="1" x14ac:dyDescent="0.2"/>
    <row r="9355" ht="12.75" hidden="1" x14ac:dyDescent="0.2"/>
    <row r="9356" ht="12.75" hidden="1" x14ac:dyDescent="0.2"/>
    <row r="9357" ht="12.75" hidden="1" x14ac:dyDescent="0.2"/>
    <row r="9358" ht="12.75" hidden="1" x14ac:dyDescent="0.2"/>
    <row r="9359" ht="12.75" hidden="1" x14ac:dyDescent="0.2"/>
    <row r="9360" ht="12.75" hidden="1" x14ac:dyDescent="0.2"/>
    <row r="9361" ht="12.75" hidden="1" x14ac:dyDescent="0.2"/>
    <row r="9362" ht="12.75" hidden="1" x14ac:dyDescent="0.2"/>
    <row r="9363" ht="12.75" hidden="1" x14ac:dyDescent="0.2"/>
    <row r="9364" ht="12.75" hidden="1" x14ac:dyDescent="0.2"/>
    <row r="9365" ht="12.75" hidden="1" x14ac:dyDescent="0.2"/>
    <row r="9366" ht="12.75" hidden="1" x14ac:dyDescent="0.2"/>
    <row r="9367" ht="12.75" hidden="1" x14ac:dyDescent="0.2"/>
    <row r="9368" ht="12.75" hidden="1" x14ac:dyDescent="0.2"/>
    <row r="9369" ht="12.75" hidden="1" x14ac:dyDescent="0.2"/>
    <row r="9370" ht="12.75" hidden="1" x14ac:dyDescent="0.2"/>
    <row r="9371" ht="12.75" hidden="1" x14ac:dyDescent="0.2"/>
    <row r="9372" ht="12.75" hidden="1" x14ac:dyDescent="0.2"/>
    <row r="9373" ht="12.75" hidden="1" x14ac:dyDescent="0.2"/>
    <row r="9374" ht="12.75" hidden="1" x14ac:dyDescent="0.2"/>
    <row r="9375" ht="12.75" hidden="1" x14ac:dyDescent="0.2"/>
    <row r="9376" ht="12.75" hidden="1" x14ac:dyDescent="0.2"/>
    <row r="9377" ht="12.75" hidden="1" x14ac:dyDescent="0.2"/>
    <row r="9378" ht="12.75" hidden="1" x14ac:dyDescent="0.2"/>
    <row r="9379" ht="12.75" hidden="1" x14ac:dyDescent="0.2"/>
    <row r="9380" ht="12.75" hidden="1" x14ac:dyDescent="0.2"/>
    <row r="9381" ht="12.75" hidden="1" x14ac:dyDescent="0.2"/>
    <row r="9382" ht="12.75" hidden="1" x14ac:dyDescent="0.2"/>
    <row r="9383" ht="12.75" hidden="1" x14ac:dyDescent="0.2"/>
    <row r="9384" ht="12.75" hidden="1" x14ac:dyDescent="0.2"/>
    <row r="9385" ht="12.75" hidden="1" x14ac:dyDescent="0.2"/>
    <row r="9386" ht="12.75" hidden="1" x14ac:dyDescent="0.2"/>
    <row r="9387" ht="12.75" hidden="1" x14ac:dyDescent="0.2"/>
    <row r="9388" ht="12.75" hidden="1" x14ac:dyDescent="0.2"/>
    <row r="9389" ht="12.75" hidden="1" x14ac:dyDescent="0.2"/>
    <row r="9390" ht="12.75" hidden="1" x14ac:dyDescent="0.2"/>
    <row r="9391" ht="12.75" hidden="1" x14ac:dyDescent="0.2"/>
    <row r="9392" ht="12.75" hidden="1" x14ac:dyDescent="0.2"/>
    <row r="9393" ht="12.75" hidden="1" x14ac:dyDescent="0.2"/>
    <row r="9394" ht="12.75" hidden="1" x14ac:dyDescent="0.2"/>
    <row r="9395" ht="12.75" hidden="1" x14ac:dyDescent="0.2"/>
    <row r="9396" ht="12.75" hidden="1" x14ac:dyDescent="0.2"/>
    <row r="9397" ht="12.75" hidden="1" x14ac:dyDescent="0.2"/>
    <row r="9398" ht="12.75" hidden="1" x14ac:dyDescent="0.2"/>
    <row r="9399" ht="12.75" hidden="1" x14ac:dyDescent="0.2"/>
    <row r="9400" ht="12.75" hidden="1" x14ac:dyDescent="0.2"/>
    <row r="9401" ht="12.75" hidden="1" x14ac:dyDescent="0.2"/>
    <row r="9402" ht="12.75" hidden="1" x14ac:dyDescent="0.2"/>
    <row r="9403" ht="12.75" hidden="1" x14ac:dyDescent="0.2"/>
    <row r="9404" ht="12.75" hidden="1" x14ac:dyDescent="0.2"/>
    <row r="9405" ht="12.75" hidden="1" x14ac:dyDescent="0.2"/>
    <row r="9406" ht="12.75" hidden="1" x14ac:dyDescent="0.2"/>
    <row r="9407" ht="12.75" hidden="1" x14ac:dyDescent="0.2"/>
    <row r="9408" ht="12.75" hidden="1" x14ac:dyDescent="0.2"/>
    <row r="9409" ht="12.75" hidden="1" x14ac:dyDescent="0.2"/>
    <row r="9410" ht="12.75" hidden="1" x14ac:dyDescent="0.2"/>
    <row r="9411" ht="12.75" hidden="1" x14ac:dyDescent="0.2"/>
    <row r="9412" ht="12.75" hidden="1" x14ac:dyDescent="0.2"/>
    <row r="9413" ht="12.75" hidden="1" x14ac:dyDescent="0.2"/>
    <row r="9414" ht="12.75" hidden="1" x14ac:dyDescent="0.2"/>
    <row r="9415" ht="12.75" hidden="1" x14ac:dyDescent="0.2"/>
    <row r="9416" ht="12.75" hidden="1" x14ac:dyDescent="0.2"/>
    <row r="9417" ht="12.75" hidden="1" x14ac:dyDescent="0.2"/>
    <row r="9418" ht="12.75" hidden="1" x14ac:dyDescent="0.2"/>
    <row r="9419" ht="12.75" hidden="1" x14ac:dyDescent="0.2"/>
    <row r="9420" ht="12.75" hidden="1" x14ac:dyDescent="0.2"/>
    <row r="9421" ht="12.75" hidden="1" x14ac:dyDescent="0.2"/>
    <row r="9422" ht="12.75" hidden="1" x14ac:dyDescent="0.2"/>
    <row r="9423" ht="12.75" hidden="1" x14ac:dyDescent="0.2"/>
    <row r="9424" ht="12.75" hidden="1" x14ac:dyDescent="0.2"/>
    <row r="9425" ht="12.75" hidden="1" x14ac:dyDescent="0.2"/>
    <row r="9426" ht="12.75" hidden="1" x14ac:dyDescent="0.2"/>
    <row r="9427" ht="12.75" hidden="1" x14ac:dyDescent="0.2"/>
    <row r="9428" ht="12.75" hidden="1" x14ac:dyDescent="0.2"/>
    <row r="9429" ht="12.75" hidden="1" x14ac:dyDescent="0.2"/>
    <row r="9430" ht="12.75" hidden="1" x14ac:dyDescent="0.2"/>
    <row r="9431" ht="12.75" hidden="1" x14ac:dyDescent="0.2"/>
    <row r="9432" ht="12.75" hidden="1" x14ac:dyDescent="0.2"/>
    <row r="9433" ht="12.75" hidden="1" x14ac:dyDescent="0.2"/>
    <row r="9434" ht="12.75" hidden="1" x14ac:dyDescent="0.2"/>
    <row r="9435" ht="12.75" hidden="1" x14ac:dyDescent="0.2"/>
    <row r="9436" ht="12.75" hidden="1" x14ac:dyDescent="0.2"/>
    <row r="9437" ht="12.75" hidden="1" x14ac:dyDescent="0.2"/>
    <row r="9438" ht="12.75" hidden="1" x14ac:dyDescent="0.2"/>
    <row r="9439" ht="12.75" hidden="1" x14ac:dyDescent="0.2"/>
    <row r="9440" ht="12.75" hidden="1" x14ac:dyDescent="0.2"/>
    <row r="9441" ht="12.75" hidden="1" x14ac:dyDescent="0.2"/>
    <row r="9442" ht="12.75" hidden="1" x14ac:dyDescent="0.2"/>
    <row r="9443" ht="12.75" hidden="1" x14ac:dyDescent="0.2"/>
    <row r="9444" ht="12.75" hidden="1" x14ac:dyDescent="0.2"/>
    <row r="9445" ht="12.75" hidden="1" x14ac:dyDescent="0.2"/>
    <row r="9446" ht="12.75" hidden="1" x14ac:dyDescent="0.2"/>
    <row r="9447" ht="12.75" hidden="1" x14ac:dyDescent="0.2"/>
    <row r="9448" ht="12.75" hidden="1" x14ac:dyDescent="0.2"/>
    <row r="9449" ht="12.75" hidden="1" x14ac:dyDescent="0.2"/>
    <row r="9450" ht="12.75" hidden="1" x14ac:dyDescent="0.2"/>
    <row r="9451" ht="12.75" hidden="1" x14ac:dyDescent="0.2"/>
    <row r="9452" ht="12.75" hidden="1" x14ac:dyDescent="0.2"/>
    <row r="9453" ht="12.75" hidden="1" x14ac:dyDescent="0.2"/>
    <row r="9454" ht="12.75" hidden="1" x14ac:dyDescent="0.2"/>
    <row r="9455" ht="12.75" hidden="1" x14ac:dyDescent="0.2"/>
    <row r="9456" ht="12.75" hidden="1" x14ac:dyDescent="0.2"/>
    <row r="9457" ht="12.75" hidden="1" x14ac:dyDescent="0.2"/>
    <row r="9458" ht="12.75" hidden="1" x14ac:dyDescent="0.2"/>
    <row r="9459" ht="12.75" hidden="1" x14ac:dyDescent="0.2"/>
    <row r="9460" ht="12.75" hidden="1" x14ac:dyDescent="0.2"/>
    <row r="9461" ht="12.75" hidden="1" x14ac:dyDescent="0.2"/>
    <row r="9462" ht="12.75" hidden="1" x14ac:dyDescent="0.2"/>
    <row r="9463" ht="12.75" hidden="1" x14ac:dyDescent="0.2"/>
    <row r="9464" ht="12.75" hidden="1" x14ac:dyDescent="0.2"/>
    <row r="9465" ht="12.75" hidden="1" x14ac:dyDescent="0.2"/>
    <row r="9466" ht="12.75" hidden="1" x14ac:dyDescent="0.2"/>
    <row r="9467" ht="12.75" hidden="1" x14ac:dyDescent="0.2"/>
    <row r="9468" ht="12.75" hidden="1" x14ac:dyDescent="0.2"/>
    <row r="9469" ht="12.75" hidden="1" x14ac:dyDescent="0.2"/>
    <row r="9470" ht="12.75" hidden="1" x14ac:dyDescent="0.2"/>
    <row r="9471" ht="12.75" hidden="1" x14ac:dyDescent="0.2"/>
    <row r="9472" ht="12.75" hidden="1" x14ac:dyDescent="0.2"/>
    <row r="9473" ht="12.75" hidden="1" x14ac:dyDescent="0.2"/>
    <row r="9474" ht="12.75" hidden="1" x14ac:dyDescent="0.2"/>
    <row r="9475" ht="12.75" hidden="1" x14ac:dyDescent="0.2"/>
    <row r="9476" ht="12.75" hidden="1" x14ac:dyDescent="0.2"/>
    <row r="9477" ht="12.75" hidden="1" x14ac:dyDescent="0.2"/>
    <row r="9478" ht="12.75" hidden="1" x14ac:dyDescent="0.2"/>
    <row r="9479" ht="12.75" hidden="1" x14ac:dyDescent="0.2"/>
    <row r="9480" ht="12.75" hidden="1" x14ac:dyDescent="0.2"/>
    <row r="9481" ht="12.75" hidden="1" x14ac:dyDescent="0.2"/>
    <row r="9482" ht="12.75" hidden="1" x14ac:dyDescent="0.2"/>
    <row r="9483" ht="12.75" hidden="1" x14ac:dyDescent="0.2"/>
    <row r="9484" ht="12.75" hidden="1" x14ac:dyDescent="0.2"/>
    <row r="9485" ht="12.75" hidden="1" x14ac:dyDescent="0.2"/>
    <row r="9486" ht="12.75" hidden="1" x14ac:dyDescent="0.2"/>
    <row r="9487" ht="12.75" hidden="1" x14ac:dyDescent="0.2"/>
    <row r="9488" ht="12.75" hidden="1" x14ac:dyDescent="0.2"/>
    <row r="9489" ht="12.75" hidden="1" x14ac:dyDescent="0.2"/>
    <row r="9490" ht="12.75" hidden="1" x14ac:dyDescent="0.2"/>
    <row r="9491" ht="12.75" hidden="1" x14ac:dyDescent="0.2"/>
    <row r="9492" ht="12.75" hidden="1" x14ac:dyDescent="0.2"/>
    <row r="9493" ht="12.75" hidden="1" x14ac:dyDescent="0.2"/>
    <row r="9494" ht="12.75" hidden="1" x14ac:dyDescent="0.2"/>
    <row r="9495" ht="12.75" hidden="1" x14ac:dyDescent="0.2"/>
    <row r="9496" ht="12.75" hidden="1" x14ac:dyDescent="0.2"/>
    <row r="9497" ht="12.75" hidden="1" x14ac:dyDescent="0.2"/>
    <row r="9498" ht="12.75" hidden="1" x14ac:dyDescent="0.2"/>
    <row r="9499" ht="12.75" hidden="1" x14ac:dyDescent="0.2"/>
    <row r="9500" ht="12.75" hidden="1" x14ac:dyDescent="0.2"/>
    <row r="9501" ht="12.75" hidden="1" x14ac:dyDescent="0.2"/>
    <row r="9502" ht="12.75" hidden="1" x14ac:dyDescent="0.2"/>
    <row r="9503" ht="12.75" hidden="1" x14ac:dyDescent="0.2"/>
    <row r="9504" ht="12.75" hidden="1" x14ac:dyDescent="0.2"/>
    <row r="9505" ht="12.75" hidden="1" x14ac:dyDescent="0.2"/>
    <row r="9506" ht="12.75" hidden="1" x14ac:dyDescent="0.2"/>
    <row r="9507" ht="12.75" hidden="1" x14ac:dyDescent="0.2"/>
    <row r="9508" ht="12.75" hidden="1" x14ac:dyDescent="0.2"/>
    <row r="9509" ht="12.75" hidden="1" x14ac:dyDescent="0.2"/>
    <row r="9510" ht="12.75" hidden="1" x14ac:dyDescent="0.2"/>
    <row r="9511" ht="12.75" hidden="1" x14ac:dyDescent="0.2"/>
    <row r="9512" ht="12.75" hidden="1" x14ac:dyDescent="0.2"/>
    <row r="9513" ht="12.75" hidden="1" x14ac:dyDescent="0.2"/>
    <row r="9514" ht="12.75" hidden="1" x14ac:dyDescent="0.2"/>
    <row r="9515" ht="12.75" hidden="1" x14ac:dyDescent="0.2"/>
    <row r="9516" ht="12.75" hidden="1" x14ac:dyDescent="0.2"/>
    <row r="9517" ht="12.75" hidden="1" x14ac:dyDescent="0.2"/>
    <row r="9518" ht="12.75" hidden="1" x14ac:dyDescent="0.2"/>
    <row r="9519" ht="12.75" hidden="1" x14ac:dyDescent="0.2"/>
    <row r="9520" ht="12.75" hidden="1" x14ac:dyDescent="0.2"/>
    <row r="9521" ht="12.75" hidden="1" x14ac:dyDescent="0.2"/>
    <row r="9522" ht="12.75" hidden="1" x14ac:dyDescent="0.2"/>
    <row r="9523" ht="12.75" hidden="1" x14ac:dyDescent="0.2"/>
    <row r="9524" ht="12.75" hidden="1" x14ac:dyDescent="0.2"/>
    <row r="9525" ht="12.75" hidden="1" x14ac:dyDescent="0.2"/>
    <row r="9526" ht="12.75" hidden="1" x14ac:dyDescent="0.2"/>
    <row r="9527" ht="12.75" hidden="1" x14ac:dyDescent="0.2"/>
    <row r="9528" ht="12.75" hidden="1" x14ac:dyDescent="0.2"/>
    <row r="9529" ht="12.75" hidden="1" x14ac:dyDescent="0.2"/>
    <row r="9530" ht="12.75" hidden="1" x14ac:dyDescent="0.2"/>
    <row r="9531" ht="12.75" hidden="1" x14ac:dyDescent="0.2"/>
    <row r="9532" ht="12.75" hidden="1" x14ac:dyDescent="0.2"/>
    <row r="9533" ht="12.75" hidden="1" x14ac:dyDescent="0.2"/>
    <row r="9534" ht="12.75" hidden="1" x14ac:dyDescent="0.2"/>
    <row r="9535" ht="12.75" hidden="1" x14ac:dyDescent="0.2"/>
    <row r="9536" ht="12.75" hidden="1" x14ac:dyDescent="0.2"/>
    <row r="9537" ht="12.75" hidden="1" x14ac:dyDescent="0.2"/>
    <row r="9538" ht="12.75" hidden="1" x14ac:dyDescent="0.2"/>
    <row r="9539" ht="12.75" hidden="1" x14ac:dyDescent="0.2"/>
    <row r="9540" ht="12.75" hidden="1" x14ac:dyDescent="0.2"/>
    <row r="9541" ht="12.75" hidden="1" x14ac:dyDescent="0.2"/>
    <row r="9542" ht="12.75" hidden="1" x14ac:dyDescent="0.2"/>
    <row r="9543" ht="12.75" hidden="1" x14ac:dyDescent="0.2"/>
    <row r="9544" ht="12.75" hidden="1" x14ac:dyDescent="0.2"/>
    <row r="9545" ht="12.75" hidden="1" x14ac:dyDescent="0.2"/>
    <row r="9546" ht="12.75" hidden="1" x14ac:dyDescent="0.2"/>
    <row r="9547" ht="12.75" hidden="1" x14ac:dyDescent="0.2"/>
    <row r="9548" ht="12.75" hidden="1" x14ac:dyDescent="0.2"/>
    <row r="9549" ht="12.75" hidden="1" x14ac:dyDescent="0.2"/>
    <row r="9550" ht="12.75" hidden="1" x14ac:dyDescent="0.2"/>
    <row r="9551" ht="12.75" hidden="1" x14ac:dyDescent="0.2"/>
    <row r="9552" ht="12.75" hidden="1" x14ac:dyDescent="0.2"/>
    <row r="9553" ht="12.75" hidden="1" x14ac:dyDescent="0.2"/>
    <row r="9554" ht="12.75" hidden="1" x14ac:dyDescent="0.2"/>
    <row r="9555" ht="12.75" hidden="1" x14ac:dyDescent="0.2"/>
    <row r="9556" ht="12.75" hidden="1" x14ac:dyDescent="0.2"/>
    <row r="9557" ht="12.75" hidden="1" x14ac:dyDescent="0.2"/>
    <row r="9558" ht="12.75" hidden="1" x14ac:dyDescent="0.2"/>
    <row r="9559" ht="12.75" hidden="1" x14ac:dyDescent="0.2"/>
    <row r="9560" ht="12.75" hidden="1" x14ac:dyDescent="0.2"/>
    <row r="9561" ht="12.75" hidden="1" x14ac:dyDescent="0.2"/>
    <row r="9562" ht="12.75" hidden="1" x14ac:dyDescent="0.2"/>
    <row r="9563" ht="12.75" hidden="1" x14ac:dyDescent="0.2"/>
    <row r="9564" ht="12.75" hidden="1" x14ac:dyDescent="0.2"/>
    <row r="9565" ht="12.75" hidden="1" x14ac:dyDescent="0.2"/>
    <row r="9566" ht="12.75" hidden="1" x14ac:dyDescent="0.2"/>
    <row r="9567" ht="12.75" hidden="1" x14ac:dyDescent="0.2"/>
    <row r="9568" ht="12.75" hidden="1" x14ac:dyDescent="0.2"/>
    <row r="9569" ht="12.75" hidden="1" x14ac:dyDescent="0.2"/>
    <row r="9570" ht="12.75" hidden="1" x14ac:dyDescent="0.2"/>
    <row r="9571" ht="12.75" hidden="1" x14ac:dyDescent="0.2"/>
    <row r="9572" ht="12.75" hidden="1" x14ac:dyDescent="0.2"/>
    <row r="9573" ht="12.75" hidden="1" x14ac:dyDescent="0.2"/>
    <row r="9574" ht="12.75" hidden="1" x14ac:dyDescent="0.2"/>
    <row r="9575" ht="12.75" hidden="1" x14ac:dyDescent="0.2"/>
    <row r="9576" ht="12.75" hidden="1" x14ac:dyDescent="0.2"/>
    <row r="9577" ht="12.75" hidden="1" x14ac:dyDescent="0.2"/>
    <row r="9578" ht="12.75" hidden="1" x14ac:dyDescent="0.2"/>
    <row r="9579" ht="12.75" hidden="1" x14ac:dyDescent="0.2"/>
    <row r="9580" ht="12.75" hidden="1" x14ac:dyDescent="0.2"/>
    <row r="9581" ht="12.75" hidden="1" x14ac:dyDescent="0.2"/>
    <row r="9582" ht="12.75" hidden="1" x14ac:dyDescent="0.2"/>
    <row r="9583" ht="12.75" hidden="1" x14ac:dyDescent="0.2"/>
    <row r="9584" ht="12.75" hidden="1" x14ac:dyDescent="0.2"/>
    <row r="9585" ht="12.75" hidden="1" x14ac:dyDescent="0.2"/>
    <row r="9586" ht="12.75" hidden="1" x14ac:dyDescent="0.2"/>
    <row r="9587" ht="12.75" hidden="1" x14ac:dyDescent="0.2"/>
    <row r="9588" ht="12.75" hidden="1" x14ac:dyDescent="0.2"/>
    <row r="9589" ht="12.75" hidden="1" x14ac:dyDescent="0.2"/>
    <row r="9590" ht="12.75" hidden="1" x14ac:dyDescent="0.2"/>
    <row r="9591" ht="12.75" hidden="1" x14ac:dyDescent="0.2"/>
    <row r="9592" ht="12.75" hidden="1" x14ac:dyDescent="0.2"/>
    <row r="9593" ht="12.75" hidden="1" x14ac:dyDescent="0.2"/>
    <row r="9594" ht="12.75" hidden="1" x14ac:dyDescent="0.2"/>
    <row r="9595" ht="12.75" hidden="1" x14ac:dyDescent="0.2"/>
    <row r="9596" ht="12.75" hidden="1" x14ac:dyDescent="0.2"/>
    <row r="9597" ht="12.75" hidden="1" x14ac:dyDescent="0.2"/>
    <row r="9598" ht="12.75" hidden="1" x14ac:dyDescent="0.2"/>
    <row r="9599" ht="12.75" hidden="1" x14ac:dyDescent="0.2"/>
    <row r="9600" ht="12.75" hidden="1" x14ac:dyDescent="0.2"/>
    <row r="9601" ht="12.75" hidden="1" x14ac:dyDescent="0.2"/>
    <row r="9602" ht="12.75" hidden="1" x14ac:dyDescent="0.2"/>
    <row r="9603" ht="12.75" hidden="1" x14ac:dyDescent="0.2"/>
    <row r="9604" ht="12.75" hidden="1" x14ac:dyDescent="0.2"/>
    <row r="9605" ht="12.75" hidden="1" x14ac:dyDescent="0.2"/>
    <row r="9606" ht="12.75" hidden="1" x14ac:dyDescent="0.2"/>
    <row r="9607" ht="12.75" hidden="1" x14ac:dyDescent="0.2"/>
    <row r="9608" ht="12.75" hidden="1" x14ac:dyDescent="0.2"/>
    <row r="9609" ht="12.75" hidden="1" x14ac:dyDescent="0.2"/>
    <row r="9610" ht="12.75" hidden="1" x14ac:dyDescent="0.2"/>
    <row r="9611" ht="12.75" hidden="1" x14ac:dyDescent="0.2"/>
    <row r="9612" ht="12.75" hidden="1" x14ac:dyDescent="0.2"/>
    <row r="9613" ht="12.75" hidden="1" x14ac:dyDescent="0.2"/>
    <row r="9614" ht="12.75" hidden="1" x14ac:dyDescent="0.2"/>
    <row r="9615" ht="12.75" hidden="1" x14ac:dyDescent="0.2"/>
    <row r="9616" ht="12.75" hidden="1" x14ac:dyDescent="0.2"/>
    <row r="9617" ht="12.75" hidden="1" x14ac:dyDescent="0.2"/>
    <row r="9618" ht="12.75" hidden="1" x14ac:dyDescent="0.2"/>
    <row r="9619" ht="12.75" hidden="1" x14ac:dyDescent="0.2"/>
    <row r="9620" ht="12.75" hidden="1" x14ac:dyDescent="0.2"/>
    <row r="9621" ht="12.75" hidden="1" x14ac:dyDescent="0.2"/>
    <row r="9622" ht="12.75" hidden="1" x14ac:dyDescent="0.2"/>
    <row r="9623" ht="12.75" hidden="1" x14ac:dyDescent="0.2"/>
    <row r="9624" ht="12.75" hidden="1" x14ac:dyDescent="0.2"/>
    <row r="9625" ht="12.75" hidden="1" x14ac:dyDescent="0.2"/>
    <row r="9626" ht="12.75" hidden="1" x14ac:dyDescent="0.2"/>
    <row r="9627" ht="12.75" hidden="1" x14ac:dyDescent="0.2"/>
    <row r="9628" ht="12.75" hidden="1" x14ac:dyDescent="0.2"/>
    <row r="9629" ht="12.75" hidden="1" x14ac:dyDescent="0.2"/>
    <row r="9630" ht="12.75" hidden="1" x14ac:dyDescent="0.2"/>
    <row r="9631" ht="12.75" hidden="1" x14ac:dyDescent="0.2"/>
    <row r="9632" ht="12.75" hidden="1" x14ac:dyDescent="0.2"/>
    <row r="9633" ht="12.75" hidden="1" x14ac:dyDescent="0.2"/>
    <row r="9634" ht="12.75" hidden="1" x14ac:dyDescent="0.2"/>
    <row r="9635" ht="12.75" hidden="1" x14ac:dyDescent="0.2"/>
    <row r="9636" ht="12.75" hidden="1" x14ac:dyDescent="0.2"/>
    <row r="9637" ht="12.75" hidden="1" x14ac:dyDescent="0.2"/>
    <row r="9638" ht="12.75" hidden="1" x14ac:dyDescent="0.2"/>
    <row r="9639" ht="12.75" hidden="1" x14ac:dyDescent="0.2"/>
    <row r="9640" ht="12.75" hidden="1" x14ac:dyDescent="0.2"/>
    <row r="9641" ht="12.75" hidden="1" x14ac:dyDescent="0.2"/>
    <row r="9642" ht="12.75" hidden="1" x14ac:dyDescent="0.2"/>
    <row r="9643" ht="12.75" hidden="1" x14ac:dyDescent="0.2"/>
    <row r="9644" ht="12.75" hidden="1" x14ac:dyDescent="0.2"/>
    <row r="9645" ht="12.75" hidden="1" x14ac:dyDescent="0.2"/>
    <row r="9646" ht="12.75" hidden="1" x14ac:dyDescent="0.2"/>
    <row r="9647" ht="12.75" hidden="1" x14ac:dyDescent="0.2"/>
    <row r="9648" ht="12.75" hidden="1" x14ac:dyDescent="0.2"/>
    <row r="9649" ht="12.75" hidden="1" x14ac:dyDescent="0.2"/>
    <row r="9650" ht="12.75" hidden="1" x14ac:dyDescent="0.2"/>
    <row r="9651" ht="12.75" hidden="1" x14ac:dyDescent="0.2"/>
    <row r="9652" ht="12.75" hidden="1" x14ac:dyDescent="0.2"/>
    <row r="9653" ht="12.75" hidden="1" x14ac:dyDescent="0.2"/>
    <row r="9654" ht="12.75" hidden="1" x14ac:dyDescent="0.2"/>
    <row r="9655" ht="12.75" hidden="1" x14ac:dyDescent="0.2"/>
    <row r="9656" ht="12.75" hidden="1" x14ac:dyDescent="0.2"/>
    <row r="9657" ht="12.75" hidden="1" x14ac:dyDescent="0.2"/>
    <row r="9658" ht="12.75" hidden="1" x14ac:dyDescent="0.2"/>
    <row r="9659" ht="12.75" hidden="1" x14ac:dyDescent="0.2"/>
    <row r="9660" ht="12.75" hidden="1" x14ac:dyDescent="0.2"/>
    <row r="9661" ht="12.75" hidden="1" x14ac:dyDescent="0.2"/>
    <row r="9662" ht="12.75" hidden="1" x14ac:dyDescent="0.2"/>
    <row r="9663" ht="12.75" hidden="1" x14ac:dyDescent="0.2"/>
    <row r="9664" ht="12.75" hidden="1" x14ac:dyDescent="0.2"/>
    <row r="9665" ht="12.75" hidden="1" x14ac:dyDescent="0.2"/>
    <row r="9666" ht="12.75" hidden="1" x14ac:dyDescent="0.2"/>
    <row r="9667" ht="12.75" hidden="1" x14ac:dyDescent="0.2"/>
    <row r="9668" ht="12.75" hidden="1" x14ac:dyDescent="0.2"/>
    <row r="9669" ht="12.75" hidden="1" x14ac:dyDescent="0.2"/>
    <row r="9670" ht="12.75" hidden="1" x14ac:dyDescent="0.2"/>
    <row r="9671" ht="12.75" hidden="1" x14ac:dyDescent="0.2"/>
    <row r="9672" ht="12.75" hidden="1" x14ac:dyDescent="0.2"/>
    <row r="9673" ht="12.75" hidden="1" x14ac:dyDescent="0.2"/>
    <row r="9674" ht="12.75" hidden="1" x14ac:dyDescent="0.2"/>
    <row r="9675" ht="12.75" hidden="1" x14ac:dyDescent="0.2"/>
    <row r="9676" ht="12.75" hidden="1" x14ac:dyDescent="0.2"/>
    <row r="9677" ht="12.75" hidden="1" x14ac:dyDescent="0.2"/>
    <row r="9678" ht="12.75" hidden="1" x14ac:dyDescent="0.2"/>
    <row r="9679" ht="12.75" hidden="1" x14ac:dyDescent="0.2"/>
    <row r="9680" ht="12.75" hidden="1" x14ac:dyDescent="0.2"/>
    <row r="9681" ht="12.75" hidden="1" x14ac:dyDescent="0.2"/>
    <row r="9682" ht="12.75" hidden="1" x14ac:dyDescent="0.2"/>
    <row r="9683" ht="12.75" hidden="1" x14ac:dyDescent="0.2"/>
    <row r="9684" ht="12.75" hidden="1" x14ac:dyDescent="0.2"/>
    <row r="9685" ht="12.75" hidden="1" x14ac:dyDescent="0.2"/>
    <row r="9686" ht="12.75" hidden="1" x14ac:dyDescent="0.2"/>
    <row r="9687" ht="12.75" hidden="1" x14ac:dyDescent="0.2"/>
    <row r="9688" ht="12.75" hidden="1" x14ac:dyDescent="0.2"/>
    <row r="9689" ht="12.75" hidden="1" x14ac:dyDescent="0.2"/>
    <row r="9690" ht="12.75" hidden="1" x14ac:dyDescent="0.2"/>
    <row r="9691" ht="12.75" hidden="1" x14ac:dyDescent="0.2"/>
    <row r="9692" ht="12.75" hidden="1" x14ac:dyDescent="0.2"/>
    <row r="9693" ht="12.75" hidden="1" x14ac:dyDescent="0.2"/>
    <row r="9694" ht="12.75" hidden="1" x14ac:dyDescent="0.2"/>
    <row r="9695" ht="12.75" hidden="1" x14ac:dyDescent="0.2"/>
    <row r="9696" ht="12.75" hidden="1" x14ac:dyDescent="0.2"/>
    <row r="9697" ht="12.75" hidden="1" x14ac:dyDescent="0.2"/>
    <row r="9698" ht="12.75" hidden="1" x14ac:dyDescent="0.2"/>
    <row r="9699" ht="12.75" hidden="1" x14ac:dyDescent="0.2"/>
    <row r="9700" ht="12.75" hidden="1" x14ac:dyDescent="0.2"/>
    <row r="9701" ht="12.75" hidden="1" x14ac:dyDescent="0.2"/>
    <row r="9702" ht="12.75" hidden="1" x14ac:dyDescent="0.2"/>
    <row r="9703" ht="12.75" hidden="1" x14ac:dyDescent="0.2"/>
    <row r="9704" ht="12.75" hidden="1" x14ac:dyDescent="0.2"/>
    <row r="9705" ht="12.75" hidden="1" x14ac:dyDescent="0.2"/>
    <row r="9706" ht="12.75" hidden="1" x14ac:dyDescent="0.2"/>
    <row r="9707" ht="12.75" hidden="1" x14ac:dyDescent="0.2"/>
    <row r="9708" ht="12.75" hidden="1" x14ac:dyDescent="0.2"/>
    <row r="9709" ht="12.75" hidden="1" x14ac:dyDescent="0.2"/>
    <row r="9710" ht="12.75" hidden="1" x14ac:dyDescent="0.2"/>
    <row r="9711" ht="12.75" hidden="1" x14ac:dyDescent="0.2"/>
    <row r="9712" ht="12.75" hidden="1" x14ac:dyDescent="0.2"/>
    <row r="9713" ht="12.75" hidden="1" x14ac:dyDescent="0.2"/>
    <row r="9714" ht="12.75" hidden="1" x14ac:dyDescent="0.2"/>
    <row r="9715" ht="12.75" hidden="1" x14ac:dyDescent="0.2"/>
    <row r="9716" ht="12.75" hidden="1" x14ac:dyDescent="0.2"/>
    <row r="9717" ht="12.75" hidden="1" x14ac:dyDescent="0.2"/>
    <row r="9718" ht="12.75" hidden="1" x14ac:dyDescent="0.2"/>
    <row r="9719" ht="12.75" hidden="1" x14ac:dyDescent="0.2"/>
    <row r="9720" ht="12.75" hidden="1" x14ac:dyDescent="0.2"/>
    <row r="9721" ht="12.75" hidden="1" x14ac:dyDescent="0.2"/>
    <row r="9722" ht="12.75" hidden="1" x14ac:dyDescent="0.2"/>
    <row r="9723" ht="12.75" hidden="1" x14ac:dyDescent="0.2"/>
    <row r="9724" ht="12.75" hidden="1" x14ac:dyDescent="0.2"/>
    <row r="9725" ht="12.75" hidden="1" x14ac:dyDescent="0.2"/>
    <row r="9726" ht="12.75" hidden="1" x14ac:dyDescent="0.2"/>
    <row r="9727" ht="12.75" hidden="1" x14ac:dyDescent="0.2"/>
    <row r="9728" ht="12.75" hidden="1" x14ac:dyDescent="0.2"/>
    <row r="9729" ht="12.75" hidden="1" x14ac:dyDescent="0.2"/>
    <row r="9730" ht="12.75" hidden="1" x14ac:dyDescent="0.2"/>
    <row r="9731" ht="12.75" hidden="1" x14ac:dyDescent="0.2"/>
    <row r="9732" ht="12.75" hidden="1" x14ac:dyDescent="0.2"/>
    <row r="9733" ht="12.75" hidden="1" x14ac:dyDescent="0.2"/>
    <row r="9734" ht="12.75" hidden="1" x14ac:dyDescent="0.2"/>
    <row r="9735" ht="12.75" hidden="1" x14ac:dyDescent="0.2"/>
    <row r="9736" ht="12.75" hidden="1" x14ac:dyDescent="0.2"/>
    <row r="9737" ht="12.75" hidden="1" x14ac:dyDescent="0.2"/>
    <row r="9738" ht="12.75" hidden="1" x14ac:dyDescent="0.2"/>
    <row r="9739" ht="12.75" hidden="1" x14ac:dyDescent="0.2"/>
    <row r="9740" ht="12.75" hidden="1" x14ac:dyDescent="0.2"/>
    <row r="9741" ht="12.75" hidden="1" x14ac:dyDescent="0.2"/>
    <row r="9742" ht="12.75" hidden="1" x14ac:dyDescent="0.2"/>
    <row r="9743" ht="12.75" hidden="1" x14ac:dyDescent="0.2"/>
    <row r="9744" ht="12.75" hidden="1" x14ac:dyDescent="0.2"/>
    <row r="9745" ht="12.75" hidden="1" x14ac:dyDescent="0.2"/>
    <row r="9746" ht="12.75" hidden="1" x14ac:dyDescent="0.2"/>
    <row r="9747" ht="12.75" hidden="1" x14ac:dyDescent="0.2"/>
    <row r="9748" ht="12.75" hidden="1" x14ac:dyDescent="0.2"/>
    <row r="9749" ht="12.75" hidden="1" x14ac:dyDescent="0.2"/>
    <row r="9750" ht="12.75" hidden="1" x14ac:dyDescent="0.2"/>
    <row r="9751" ht="12.75" hidden="1" x14ac:dyDescent="0.2"/>
    <row r="9752" ht="12.75" hidden="1" x14ac:dyDescent="0.2"/>
    <row r="9753" ht="12.75" hidden="1" x14ac:dyDescent="0.2"/>
    <row r="9754" ht="12.75" hidden="1" x14ac:dyDescent="0.2"/>
    <row r="9755" ht="12.75" hidden="1" x14ac:dyDescent="0.2"/>
    <row r="9756" ht="12.75" hidden="1" x14ac:dyDescent="0.2"/>
    <row r="9757" ht="12.75" hidden="1" x14ac:dyDescent="0.2"/>
    <row r="9758" ht="12.75" hidden="1" x14ac:dyDescent="0.2"/>
    <row r="9759" ht="12.75" hidden="1" x14ac:dyDescent="0.2"/>
    <row r="9760" ht="12.75" hidden="1" x14ac:dyDescent="0.2"/>
    <row r="9761" ht="12.75" hidden="1" x14ac:dyDescent="0.2"/>
    <row r="9762" ht="12.75" hidden="1" x14ac:dyDescent="0.2"/>
    <row r="9763" ht="12.75" hidden="1" x14ac:dyDescent="0.2"/>
    <row r="9764" ht="12.75" hidden="1" x14ac:dyDescent="0.2"/>
    <row r="9765" ht="12.75" hidden="1" x14ac:dyDescent="0.2"/>
    <row r="9766" ht="12.75" hidden="1" x14ac:dyDescent="0.2"/>
    <row r="9767" ht="12.75" hidden="1" x14ac:dyDescent="0.2"/>
    <row r="9768" ht="12.75" hidden="1" x14ac:dyDescent="0.2"/>
    <row r="9769" ht="12.75" hidden="1" x14ac:dyDescent="0.2"/>
    <row r="9770" ht="12.75" hidden="1" x14ac:dyDescent="0.2"/>
    <row r="9771" ht="12.75" hidden="1" x14ac:dyDescent="0.2"/>
    <row r="9772" ht="12.75" hidden="1" x14ac:dyDescent="0.2"/>
    <row r="9773" ht="12.75" hidden="1" x14ac:dyDescent="0.2"/>
    <row r="9774" ht="12.75" hidden="1" x14ac:dyDescent="0.2"/>
    <row r="9775" ht="12.75" hidden="1" x14ac:dyDescent="0.2"/>
    <row r="9776" ht="12.75" hidden="1" x14ac:dyDescent="0.2"/>
    <row r="9777" ht="12.75" hidden="1" x14ac:dyDescent="0.2"/>
    <row r="9778" ht="12.75" hidden="1" x14ac:dyDescent="0.2"/>
    <row r="9779" ht="12.75" hidden="1" x14ac:dyDescent="0.2"/>
    <row r="9780" ht="12.75" hidden="1" x14ac:dyDescent="0.2"/>
    <row r="9781" ht="12.75" hidden="1" x14ac:dyDescent="0.2"/>
    <row r="9782" ht="12.75" hidden="1" x14ac:dyDescent="0.2"/>
    <row r="9783" ht="12.75" hidden="1" x14ac:dyDescent="0.2"/>
    <row r="9784" ht="12.75" hidden="1" x14ac:dyDescent="0.2"/>
    <row r="9785" ht="12.75" hidden="1" x14ac:dyDescent="0.2"/>
    <row r="9786" ht="12.75" hidden="1" x14ac:dyDescent="0.2"/>
    <row r="9787" ht="12.75" hidden="1" x14ac:dyDescent="0.2"/>
    <row r="9788" ht="12.75" hidden="1" x14ac:dyDescent="0.2"/>
    <row r="9789" ht="12.75" hidden="1" x14ac:dyDescent="0.2"/>
    <row r="9790" ht="12.75" hidden="1" x14ac:dyDescent="0.2"/>
    <row r="9791" ht="12.75" hidden="1" x14ac:dyDescent="0.2"/>
    <row r="9792" ht="12.75" hidden="1" x14ac:dyDescent="0.2"/>
    <row r="9793" ht="12.75" hidden="1" x14ac:dyDescent="0.2"/>
    <row r="9794" ht="12.75" hidden="1" x14ac:dyDescent="0.2"/>
    <row r="9795" ht="12.75" hidden="1" x14ac:dyDescent="0.2"/>
    <row r="9796" ht="12.75" hidden="1" x14ac:dyDescent="0.2"/>
    <row r="9797" ht="12.75" hidden="1" x14ac:dyDescent="0.2"/>
    <row r="9798" ht="12.75" hidden="1" x14ac:dyDescent="0.2"/>
    <row r="9799" ht="12.75" hidden="1" x14ac:dyDescent="0.2"/>
    <row r="9800" ht="12.75" hidden="1" x14ac:dyDescent="0.2"/>
    <row r="9801" ht="12.75" hidden="1" x14ac:dyDescent="0.2"/>
    <row r="9802" ht="12.75" hidden="1" x14ac:dyDescent="0.2"/>
    <row r="9803" ht="12.75" hidden="1" x14ac:dyDescent="0.2"/>
    <row r="9804" ht="12.75" hidden="1" x14ac:dyDescent="0.2"/>
    <row r="9805" ht="12.75" hidden="1" x14ac:dyDescent="0.2"/>
    <row r="9806" ht="12.75" hidden="1" x14ac:dyDescent="0.2"/>
    <row r="9807" ht="12.75" hidden="1" x14ac:dyDescent="0.2"/>
    <row r="9808" ht="12.75" hidden="1" x14ac:dyDescent="0.2"/>
    <row r="9809" ht="12.75" hidden="1" x14ac:dyDescent="0.2"/>
    <row r="9810" ht="12.75" hidden="1" x14ac:dyDescent="0.2"/>
    <row r="9811" ht="12.75" hidden="1" x14ac:dyDescent="0.2"/>
    <row r="9812" ht="12.75" hidden="1" x14ac:dyDescent="0.2"/>
    <row r="9813" ht="12.75" hidden="1" x14ac:dyDescent="0.2"/>
    <row r="9814" ht="12.75" hidden="1" x14ac:dyDescent="0.2"/>
    <row r="9815" ht="12.75" hidden="1" x14ac:dyDescent="0.2"/>
    <row r="9816" ht="12.75" hidden="1" x14ac:dyDescent="0.2"/>
    <row r="9817" ht="12.75" hidden="1" x14ac:dyDescent="0.2"/>
    <row r="9818" ht="12.75" hidden="1" x14ac:dyDescent="0.2"/>
    <row r="9819" ht="12.75" hidden="1" x14ac:dyDescent="0.2"/>
    <row r="9820" ht="12.75" hidden="1" x14ac:dyDescent="0.2"/>
    <row r="9821" ht="12.75" hidden="1" x14ac:dyDescent="0.2"/>
    <row r="9822" ht="12.75" hidden="1" x14ac:dyDescent="0.2"/>
    <row r="9823" ht="12.75" hidden="1" x14ac:dyDescent="0.2"/>
    <row r="9824" ht="12.75" hidden="1" x14ac:dyDescent="0.2"/>
    <row r="9825" ht="12.75" hidden="1" x14ac:dyDescent="0.2"/>
    <row r="9826" ht="12.75" hidden="1" x14ac:dyDescent="0.2"/>
    <row r="9827" ht="12.75" hidden="1" x14ac:dyDescent="0.2"/>
    <row r="9828" ht="12.75" hidden="1" x14ac:dyDescent="0.2"/>
    <row r="9829" ht="12.75" hidden="1" x14ac:dyDescent="0.2"/>
    <row r="9830" ht="12.75" hidden="1" x14ac:dyDescent="0.2"/>
    <row r="9831" ht="12.75" hidden="1" x14ac:dyDescent="0.2"/>
    <row r="9832" ht="12.75" hidden="1" x14ac:dyDescent="0.2"/>
    <row r="9833" ht="12.75" hidden="1" x14ac:dyDescent="0.2"/>
    <row r="9834" ht="12.75" hidden="1" x14ac:dyDescent="0.2"/>
    <row r="9835" ht="12.75" hidden="1" x14ac:dyDescent="0.2"/>
    <row r="9836" ht="12.75" hidden="1" x14ac:dyDescent="0.2"/>
    <row r="9837" ht="12.75" hidden="1" x14ac:dyDescent="0.2"/>
    <row r="9838" ht="12.75" hidden="1" x14ac:dyDescent="0.2"/>
    <row r="9839" ht="12.75" hidden="1" x14ac:dyDescent="0.2"/>
    <row r="9840" ht="12.75" hidden="1" x14ac:dyDescent="0.2"/>
    <row r="9841" ht="12.75" hidden="1" x14ac:dyDescent="0.2"/>
    <row r="9842" ht="12.75" hidden="1" x14ac:dyDescent="0.2"/>
    <row r="9843" ht="12.75" hidden="1" x14ac:dyDescent="0.2"/>
    <row r="9844" ht="12.75" hidden="1" x14ac:dyDescent="0.2"/>
    <row r="9845" ht="12.75" hidden="1" x14ac:dyDescent="0.2"/>
    <row r="9846" ht="12.75" hidden="1" x14ac:dyDescent="0.2"/>
    <row r="9847" ht="12.75" hidden="1" x14ac:dyDescent="0.2"/>
    <row r="9848" ht="12.75" hidden="1" x14ac:dyDescent="0.2"/>
    <row r="9849" ht="12.75" hidden="1" x14ac:dyDescent="0.2"/>
    <row r="9850" ht="12.75" hidden="1" x14ac:dyDescent="0.2"/>
    <row r="9851" ht="12.75" hidden="1" x14ac:dyDescent="0.2"/>
    <row r="9852" ht="12.75" hidden="1" x14ac:dyDescent="0.2"/>
    <row r="9853" ht="12.75" hidden="1" x14ac:dyDescent="0.2"/>
    <row r="9854" ht="12.75" hidden="1" x14ac:dyDescent="0.2"/>
    <row r="9855" ht="12.75" hidden="1" x14ac:dyDescent="0.2"/>
    <row r="9856" ht="12.75" hidden="1" x14ac:dyDescent="0.2"/>
    <row r="9857" ht="12.75" hidden="1" x14ac:dyDescent="0.2"/>
    <row r="9858" ht="12.75" hidden="1" x14ac:dyDescent="0.2"/>
    <row r="9859" ht="12.75" hidden="1" x14ac:dyDescent="0.2"/>
    <row r="9860" ht="12.75" hidden="1" x14ac:dyDescent="0.2"/>
    <row r="9861" ht="12.75" hidden="1" x14ac:dyDescent="0.2"/>
    <row r="9862" ht="12.75" hidden="1" x14ac:dyDescent="0.2"/>
    <row r="9863" ht="12.75" hidden="1" x14ac:dyDescent="0.2"/>
    <row r="9864" ht="12.75" hidden="1" x14ac:dyDescent="0.2"/>
    <row r="9865" ht="12.75" hidden="1" x14ac:dyDescent="0.2"/>
    <row r="9866" ht="12.75" hidden="1" x14ac:dyDescent="0.2"/>
    <row r="9867" ht="12.75" hidden="1" x14ac:dyDescent="0.2"/>
    <row r="9868" ht="12.75" hidden="1" x14ac:dyDescent="0.2"/>
    <row r="9869" ht="12.75" hidden="1" x14ac:dyDescent="0.2"/>
    <row r="9870" ht="12.75" hidden="1" x14ac:dyDescent="0.2"/>
    <row r="9871" ht="12.75" hidden="1" x14ac:dyDescent="0.2"/>
    <row r="9872" ht="12.75" hidden="1" x14ac:dyDescent="0.2"/>
    <row r="9873" ht="12.75" hidden="1" x14ac:dyDescent="0.2"/>
    <row r="9874" ht="12.75" hidden="1" x14ac:dyDescent="0.2"/>
    <row r="9875" ht="12.75" hidden="1" x14ac:dyDescent="0.2"/>
    <row r="9876" ht="12.75" hidden="1" x14ac:dyDescent="0.2"/>
    <row r="9877" ht="12.75" hidden="1" x14ac:dyDescent="0.2"/>
    <row r="9878" ht="12.75" hidden="1" x14ac:dyDescent="0.2"/>
    <row r="9879" ht="12.75" hidden="1" x14ac:dyDescent="0.2"/>
    <row r="9880" ht="12.75" hidden="1" x14ac:dyDescent="0.2"/>
    <row r="9881" ht="12.75" hidden="1" x14ac:dyDescent="0.2"/>
    <row r="9882" ht="12.75" hidden="1" x14ac:dyDescent="0.2"/>
    <row r="9883" ht="12.75" hidden="1" x14ac:dyDescent="0.2"/>
    <row r="9884" ht="12.75" hidden="1" x14ac:dyDescent="0.2"/>
    <row r="9885" ht="12.75" hidden="1" x14ac:dyDescent="0.2"/>
    <row r="9886" ht="12.75" hidden="1" x14ac:dyDescent="0.2"/>
    <row r="9887" ht="12.75" hidden="1" x14ac:dyDescent="0.2"/>
    <row r="9888" ht="12.75" hidden="1" x14ac:dyDescent="0.2"/>
    <row r="9889" ht="12.75" hidden="1" x14ac:dyDescent="0.2"/>
    <row r="9890" ht="12.75" hidden="1" x14ac:dyDescent="0.2"/>
    <row r="9891" ht="12.75" hidden="1" x14ac:dyDescent="0.2"/>
    <row r="9892" ht="12.75" hidden="1" x14ac:dyDescent="0.2"/>
    <row r="9893" ht="12.75" hidden="1" x14ac:dyDescent="0.2"/>
    <row r="9894" ht="12.75" hidden="1" x14ac:dyDescent="0.2"/>
    <row r="9895" ht="12.75" hidden="1" x14ac:dyDescent="0.2"/>
    <row r="9896" ht="12.75" hidden="1" x14ac:dyDescent="0.2"/>
    <row r="9897" ht="12.75" hidden="1" x14ac:dyDescent="0.2"/>
    <row r="9898" ht="12.75" hidden="1" x14ac:dyDescent="0.2"/>
    <row r="9899" ht="12.75" hidden="1" x14ac:dyDescent="0.2"/>
    <row r="9900" ht="12.75" hidden="1" x14ac:dyDescent="0.2"/>
    <row r="9901" ht="12.75" hidden="1" x14ac:dyDescent="0.2"/>
    <row r="9902" ht="12.75" hidden="1" x14ac:dyDescent="0.2"/>
    <row r="9903" ht="12.75" hidden="1" x14ac:dyDescent="0.2"/>
    <row r="9904" ht="12.75" hidden="1" x14ac:dyDescent="0.2"/>
    <row r="9905" ht="12.75" hidden="1" x14ac:dyDescent="0.2"/>
    <row r="9906" ht="12.75" hidden="1" x14ac:dyDescent="0.2"/>
    <row r="9907" ht="12.75" hidden="1" x14ac:dyDescent="0.2"/>
    <row r="9908" ht="12.75" hidden="1" x14ac:dyDescent="0.2"/>
    <row r="9909" ht="12.75" hidden="1" x14ac:dyDescent="0.2"/>
    <row r="9910" ht="12.75" hidden="1" x14ac:dyDescent="0.2"/>
    <row r="9911" ht="12.75" hidden="1" x14ac:dyDescent="0.2"/>
    <row r="9912" ht="12.75" hidden="1" x14ac:dyDescent="0.2"/>
    <row r="9913" ht="12.75" hidden="1" x14ac:dyDescent="0.2"/>
    <row r="9914" ht="12.75" hidden="1" x14ac:dyDescent="0.2"/>
    <row r="9915" ht="12.75" hidden="1" x14ac:dyDescent="0.2"/>
    <row r="9916" ht="12.75" hidden="1" x14ac:dyDescent="0.2"/>
    <row r="9917" ht="12.75" hidden="1" x14ac:dyDescent="0.2"/>
    <row r="9918" ht="12.75" hidden="1" x14ac:dyDescent="0.2"/>
    <row r="9919" ht="12.75" hidden="1" x14ac:dyDescent="0.2"/>
    <row r="9920" ht="12.75" hidden="1" x14ac:dyDescent="0.2"/>
    <row r="9921" ht="12.75" hidden="1" x14ac:dyDescent="0.2"/>
    <row r="9922" ht="12.75" hidden="1" x14ac:dyDescent="0.2"/>
    <row r="9923" ht="12.75" hidden="1" x14ac:dyDescent="0.2"/>
    <row r="9924" ht="12.75" hidden="1" x14ac:dyDescent="0.2"/>
    <row r="9925" ht="12.75" hidden="1" x14ac:dyDescent="0.2"/>
    <row r="9926" ht="12.75" hidden="1" x14ac:dyDescent="0.2"/>
    <row r="9927" ht="12.75" hidden="1" x14ac:dyDescent="0.2"/>
    <row r="9928" ht="12.75" hidden="1" x14ac:dyDescent="0.2"/>
    <row r="9929" ht="12.75" hidden="1" x14ac:dyDescent="0.2"/>
    <row r="9930" ht="12.75" hidden="1" x14ac:dyDescent="0.2"/>
    <row r="9931" ht="12.75" hidden="1" x14ac:dyDescent="0.2"/>
    <row r="9932" ht="12.75" hidden="1" x14ac:dyDescent="0.2"/>
    <row r="9933" ht="12.75" hidden="1" x14ac:dyDescent="0.2"/>
    <row r="9934" ht="12.75" hidden="1" x14ac:dyDescent="0.2"/>
    <row r="9935" ht="12.75" hidden="1" x14ac:dyDescent="0.2"/>
    <row r="9936" ht="12.75" hidden="1" x14ac:dyDescent="0.2"/>
    <row r="9937" ht="12.75" hidden="1" x14ac:dyDescent="0.2"/>
    <row r="9938" ht="12.75" hidden="1" x14ac:dyDescent="0.2"/>
    <row r="9939" ht="12.75" hidden="1" x14ac:dyDescent="0.2"/>
    <row r="9940" ht="12.75" hidden="1" x14ac:dyDescent="0.2"/>
    <row r="9941" ht="12.75" hidden="1" x14ac:dyDescent="0.2"/>
    <row r="9942" ht="12.75" hidden="1" x14ac:dyDescent="0.2"/>
    <row r="9943" ht="12.75" hidden="1" x14ac:dyDescent="0.2"/>
    <row r="9944" ht="12.75" hidden="1" x14ac:dyDescent="0.2"/>
    <row r="9945" ht="12.75" hidden="1" x14ac:dyDescent="0.2"/>
    <row r="9946" ht="12.75" hidden="1" x14ac:dyDescent="0.2"/>
    <row r="9947" ht="12.75" hidden="1" x14ac:dyDescent="0.2"/>
    <row r="9948" ht="12.75" hidden="1" x14ac:dyDescent="0.2"/>
    <row r="9949" ht="12.75" hidden="1" x14ac:dyDescent="0.2"/>
    <row r="9950" ht="12.75" hidden="1" x14ac:dyDescent="0.2"/>
    <row r="9951" ht="12.75" hidden="1" x14ac:dyDescent="0.2"/>
    <row r="9952" ht="12.75" hidden="1" x14ac:dyDescent="0.2"/>
    <row r="9953" ht="12.75" hidden="1" x14ac:dyDescent="0.2"/>
    <row r="9954" ht="12.75" hidden="1" x14ac:dyDescent="0.2"/>
    <row r="9955" ht="12.75" hidden="1" x14ac:dyDescent="0.2"/>
    <row r="9956" ht="12.75" hidden="1" x14ac:dyDescent="0.2"/>
    <row r="9957" ht="12.75" hidden="1" x14ac:dyDescent="0.2"/>
    <row r="9958" ht="12.75" hidden="1" x14ac:dyDescent="0.2"/>
    <row r="9959" ht="12.75" hidden="1" x14ac:dyDescent="0.2"/>
    <row r="9960" ht="12.75" hidden="1" x14ac:dyDescent="0.2"/>
    <row r="9961" ht="12.75" hidden="1" x14ac:dyDescent="0.2"/>
    <row r="9962" ht="12.75" hidden="1" x14ac:dyDescent="0.2"/>
    <row r="9963" ht="12.75" hidden="1" x14ac:dyDescent="0.2"/>
    <row r="9964" ht="12.75" hidden="1" x14ac:dyDescent="0.2"/>
    <row r="9965" ht="12.75" hidden="1" x14ac:dyDescent="0.2"/>
    <row r="9966" ht="12.75" hidden="1" x14ac:dyDescent="0.2"/>
    <row r="9967" ht="12.75" hidden="1" x14ac:dyDescent="0.2"/>
    <row r="9968" ht="12.75" hidden="1" x14ac:dyDescent="0.2"/>
    <row r="9969" ht="12.75" hidden="1" x14ac:dyDescent="0.2"/>
    <row r="9970" ht="12.75" hidden="1" x14ac:dyDescent="0.2"/>
    <row r="9971" ht="12.75" hidden="1" x14ac:dyDescent="0.2"/>
    <row r="9972" ht="12.75" hidden="1" x14ac:dyDescent="0.2"/>
    <row r="9973" ht="12.75" hidden="1" x14ac:dyDescent="0.2"/>
    <row r="9974" ht="12.75" hidden="1" x14ac:dyDescent="0.2"/>
    <row r="9975" ht="12.75" hidden="1" x14ac:dyDescent="0.2"/>
    <row r="9976" ht="12.75" hidden="1" x14ac:dyDescent="0.2"/>
    <row r="9977" ht="12.75" hidden="1" x14ac:dyDescent="0.2"/>
    <row r="9978" ht="12.75" hidden="1" x14ac:dyDescent="0.2"/>
    <row r="9979" ht="12.75" hidden="1" x14ac:dyDescent="0.2"/>
    <row r="9980" ht="12.75" hidden="1" x14ac:dyDescent="0.2"/>
    <row r="9981" ht="12.75" hidden="1" x14ac:dyDescent="0.2"/>
    <row r="9982" ht="12.75" hidden="1" x14ac:dyDescent="0.2"/>
    <row r="9983" ht="12.75" hidden="1" x14ac:dyDescent="0.2"/>
    <row r="9984" ht="12.75" hidden="1" x14ac:dyDescent="0.2"/>
    <row r="9985" ht="12.75" hidden="1" x14ac:dyDescent="0.2"/>
    <row r="9986" ht="12.75" hidden="1" x14ac:dyDescent="0.2"/>
    <row r="9987" ht="12.75" hidden="1" x14ac:dyDescent="0.2"/>
    <row r="9988" ht="12.75" hidden="1" x14ac:dyDescent="0.2"/>
    <row r="9989" ht="12.75" hidden="1" x14ac:dyDescent="0.2"/>
    <row r="9990" ht="12.75" hidden="1" x14ac:dyDescent="0.2"/>
    <row r="9991" ht="12.75" hidden="1" x14ac:dyDescent="0.2"/>
    <row r="9992" ht="12.75" hidden="1" x14ac:dyDescent="0.2"/>
    <row r="9993" ht="12.75" hidden="1" x14ac:dyDescent="0.2"/>
    <row r="9994" ht="12.75" hidden="1" x14ac:dyDescent="0.2"/>
    <row r="9995" ht="12.75" hidden="1" x14ac:dyDescent="0.2"/>
    <row r="9996" ht="12.75" hidden="1" x14ac:dyDescent="0.2"/>
    <row r="9997" ht="12.75" hidden="1" x14ac:dyDescent="0.2"/>
    <row r="9998" ht="12.75" hidden="1" x14ac:dyDescent="0.2"/>
    <row r="9999" ht="12.75" hidden="1" x14ac:dyDescent="0.2"/>
    <row r="10000" ht="12.75" hidden="1" x14ac:dyDescent="0.2"/>
    <row r="10001" ht="12.75" hidden="1" x14ac:dyDescent="0.2"/>
    <row r="10002" ht="12.75" hidden="1" x14ac:dyDescent="0.2"/>
    <row r="10003" ht="12.75" hidden="1" x14ac:dyDescent="0.2"/>
    <row r="10004" ht="12.75" hidden="1" x14ac:dyDescent="0.2"/>
    <row r="10005" ht="12.75" hidden="1" x14ac:dyDescent="0.2"/>
    <row r="10006" ht="12.75" hidden="1" x14ac:dyDescent="0.2"/>
    <row r="10007" ht="12.75" hidden="1" x14ac:dyDescent="0.2"/>
    <row r="10008" ht="12.75" hidden="1" x14ac:dyDescent="0.2"/>
    <row r="10009" ht="12.75" hidden="1" x14ac:dyDescent="0.2"/>
    <row r="10010" ht="12.75" hidden="1" x14ac:dyDescent="0.2"/>
    <row r="10011" ht="12.75" hidden="1" x14ac:dyDescent="0.2"/>
    <row r="10012" ht="12.75" hidden="1" x14ac:dyDescent="0.2"/>
    <row r="10013" ht="12.75" hidden="1" x14ac:dyDescent="0.2"/>
    <row r="10014" ht="12.75" hidden="1" x14ac:dyDescent="0.2"/>
    <row r="10015" ht="12.75" hidden="1" x14ac:dyDescent="0.2"/>
    <row r="10016" ht="12.75" hidden="1" x14ac:dyDescent="0.2"/>
    <row r="10017" ht="12.75" hidden="1" x14ac:dyDescent="0.2"/>
    <row r="10018" ht="12.75" hidden="1" x14ac:dyDescent="0.2"/>
    <row r="10019" ht="12.75" hidden="1" x14ac:dyDescent="0.2"/>
    <row r="10020" ht="12.75" hidden="1" x14ac:dyDescent="0.2"/>
    <row r="10021" ht="12.75" hidden="1" x14ac:dyDescent="0.2"/>
    <row r="10022" ht="12.75" hidden="1" x14ac:dyDescent="0.2"/>
    <row r="10023" ht="12.75" hidden="1" x14ac:dyDescent="0.2"/>
    <row r="10024" ht="12.75" hidden="1" x14ac:dyDescent="0.2"/>
    <row r="10025" ht="12.75" hidden="1" x14ac:dyDescent="0.2"/>
    <row r="10026" ht="12.75" hidden="1" x14ac:dyDescent="0.2"/>
    <row r="10027" ht="12.75" hidden="1" x14ac:dyDescent="0.2"/>
    <row r="10028" ht="12.75" hidden="1" x14ac:dyDescent="0.2"/>
    <row r="10029" ht="12.75" hidden="1" x14ac:dyDescent="0.2"/>
    <row r="10030" ht="12.75" hidden="1" x14ac:dyDescent="0.2"/>
    <row r="10031" ht="12.75" hidden="1" x14ac:dyDescent="0.2"/>
    <row r="10032" ht="12.75" hidden="1" x14ac:dyDescent="0.2"/>
    <row r="10033" ht="12.75" hidden="1" x14ac:dyDescent="0.2"/>
    <row r="10034" ht="12.75" hidden="1" x14ac:dyDescent="0.2"/>
    <row r="10035" ht="12.75" hidden="1" x14ac:dyDescent="0.2"/>
    <row r="10036" ht="12.75" hidden="1" x14ac:dyDescent="0.2"/>
    <row r="10037" ht="12.75" hidden="1" x14ac:dyDescent="0.2"/>
    <row r="10038" ht="12.75" hidden="1" x14ac:dyDescent="0.2"/>
    <row r="10039" ht="12.75" hidden="1" x14ac:dyDescent="0.2"/>
    <row r="10040" ht="12.75" hidden="1" x14ac:dyDescent="0.2"/>
    <row r="10041" ht="12.75" hidden="1" x14ac:dyDescent="0.2"/>
    <row r="10042" ht="12.75" hidden="1" x14ac:dyDescent="0.2"/>
    <row r="10043" ht="12.75" hidden="1" x14ac:dyDescent="0.2"/>
    <row r="10044" ht="12.75" hidden="1" x14ac:dyDescent="0.2"/>
    <row r="10045" ht="12.75" hidden="1" x14ac:dyDescent="0.2"/>
    <row r="10046" ht="12.75" hidden="1" x14ac:dyDescent="0.2"/>
    <row r="10047" ht="12.75" hidden="1" x14ac:dyDescent="0.2"/>
    <row r="10048" ht="12.75" hidden="1" x14ac:dyDescent="0.2"/>
    <row r="10049" ht="12.75" hidden="1" x14ac:dyDescent="0.2"/>
    <row r="10050" ht="12.75" hidden="1" x14ac:dyDescent="0.2"/>
    <row r="10051" ht="12.75" hidden="1" x14ac:dyDescent="0.2"/>
    <row r="10052" ht="12.75" hidden="1" x14ac:dyDescent="0.2"/>
    <row r="10053" ht="12.75" hidden="1" x14ac:dyDescent="0.2"/>
    <row r="10054" ht="12.75" hidden="1" x14ac:dyDescent="0.2"/>
    <row r="10055" ht="12.75" hidden="1" x14ac:dyDescent="0.2"/>
    <row r="10056" ht="12.75" hidden="1" x14ac:dyDescent="0.2"/>
    <row r="10057" ht="12.75" hidden="1" x14ac:dyDescent="0.2"/>
    <row r="10058" ht="12.75" hidden="1" x14ac:dyDescent="0.2"/>
    <row r="10059" ht="12.75" hidden="1" x14ac:dyDescent="0.2"/>
    <row r="10060" ht="12.75" hidden="1" x14ac:dyDescent="0.2"/>
    <row r="10061" ht="12.75" hidden="1" x14ac:dyDescent="0.2"/>
    <row r="10062" ht="12.75" hidden="1" x14ac:dyDescent="0.2"/>
    <row r="10063" ht="12.75" hidden="1" x14ac:dyDescent="0.2"/>
    <row r="10064" ht="12.75" hidden="1" x14ac:dyDescent="0.2"/>
    <row r="10065" ht="12.75" hidden="1" x14ac:dyDescent="0.2"/>
    <row r="10066" ht="12.75" hidden="1" x14ac:dyDescent="0.2"/>
    <row r="10067" ht="12.75" hidden="1" x14ac:dyDescent="0.2"/>
    <row r="10068" ht="12.75" hidden="1" x14ac:dyDescent="0.2"/>
    <row r="10069" ht="12.75" hidden="1" x14ac:dyDescent="0.2"/>
    <row r="10070" ht="12.75" hidden="1" x14ac:dyDescent="0.2"/>
    <row r="10071" ht="12.75" hidden="1" x14ac:dyDescent="0.2"/>
    <row r="10072" ht="12.75" hidden="1" x14ac:dyDescent="0.2"/>
    <row r="10073" ht="12.75" hidden="1" x14ac:dyDescent="0.2"/>
    <row r="10074" ht="12.75" hidden="1" x14ac:dyDescent="0.2"/>
    <row r="10075" ht="12.75" hidden="1" x14ac:dyDescent="0.2"/>
    <row r="10076" ht="12.75" hidden="1" x14ac:dyDescent="0.2"/>
    <row r="10077" ht="12.75" hidden="1" x14ac:dyDescent="0.2"/>
    <row r="10078" ht="12.75" hidden="1" x14ac:dyDescent="0.2"/>
    <row r="10079" ht="12.75" hidden="1" x14ac:dyDescent="0.2"/>
    <row r="10080" ht="12.75" hidden="1" x14ac:dyDescent="0.2"/>
    <row r="10081" ht="12.75" hidden="1" x14ac:dyDescent="0.2"/>
    <row r="10082" ht="12.75" hidden="1" x14ac:dyDescent="0.2"/>
    <row r="10083" ht="12.75" hidden="1" x14ac:dyDescent="0.2"/>
    <row r="10084" ht="12.75" hidden="1" x14ac:dyDescent="0.2"/>
    <row r="10085" ht="12.75" hidden="1" x14ac:dyDescent="0.2"/>
    <row r="10086" ht="12.75" hidden="1" x14ac:dyDescent="0.2"/>
    <row r="10087" ht="12.75" hidden="1" x14ac:dyDescent="0.2"/>
    <row r="10088" ht="12.75" hidden="1" x14ac:dyDescent="0.2"/>
    <row r="10089" ht="12.75" hidden="1" x14ac:dyDescent="0.2"/>
    <row r="10090" ht="12.75" hidden="1" x14ac:dyDescent="0.2"/>
    <row r="10091" ht="12.75" hidden="1" x14ac:dyDescent="0.2"/>
    <row r="10092" ht="12.75" hidden="1" x14ac:dyDescent="0.2"/>
    <row r="10093" ht="12.75" hidden="1" x14ac:dyDescent="0.2"/>
    <row r="10094" ht="12.75" hidden="1" x14ac:dyDescent="0.2"/>
    <row r="10095" ht="12.75" hidden="1" x14ac:dyDescent="0.2"/>
    <row r="10096" ht="12.75" hidden="1" x14ac:dyDescent="0.2"/>
    <row r="10097" ht="12.75" hidden="1" x14ac:dyDescent="0.2"/>
    <row r="10098" ht="12.75" hidden="1" x14ac:dyDescent="0.2"/>
    <row r="10099" ht="12.75" hidden="1" x14ac:dyDescent="0.2"/>
    <row r="10100" ht="12.75" hidden="1" x14ac:dyDescent="0.2"/>
    <row r="10101" ht="12.75" hidden="1" x14ac:dyDescent="0.2"/>
    <row r="10102" ht="12.75" hidden="1" x14ac:dyDescent="0.2"/>
    <row r="10103" ht="12.75" hidden="1" x14ac:dyDescent="0.2"/>
    <row r="10104" ht="12.75" hidden="1" x14ac:dyDescent="0.2"/>
    <row r="10105" ht="12.75" hidden="1" x14ac:dyDescent="0.2"/>
    <row r="10106" ht="12.75" hidden="1" x14ac:dyDescent="0.2"/>
    <row r="10107" ht="12.75" hidden="1" x14ac:dyDescent="0.2"/>
    <row r="10108" ht="12.75" hidden="1" x14ac:dyDescent="0.2"/>
    <row r="10109" ht="12.75" hidden="1" x14ac:dyDescent="0.2"/>
    <row r="10110" ht="12.75" hidden="1" x14ac:dyDescent="0.2"/>
    <row r="10111" ht="12.75" hidden="1" x14ac:dyDescent="0.2"/>
    <row r="10112" ht="12.75" hidden="1" x14ac:dyDescent="0.2"/>
    <row r="10113" ht="12.75" hidden="1" x14ac:dyDescent="0.2"/>
    <row r="10114" ht="12.75" hidden="1" x14ac:dyDescent="0.2"/>
    <row r="10115" ht="12.75" hidden="1" x14ac:dyDescent="0.2"/>
    <row r="10116" ht="12.75" hidden="1" x14ac:dyDescent="0.2"/>
    <row r="10117" ht="12.75" hidden="1" x14ac:dyDescent="0.2"/>
    <row r="10118" ht="12.75" hidden="1" x14ac:dyDescent="0.2"/>
    <row r="10119" ht="12.75" hidden="1" x14ac:dyDescent="0.2"/>
    <row r="10120" ht="12.75" hidden="1" x14ac:dyDescent="0.2"/>
    <row r="10121" ht="12.75" hidden="1" x14ac:dyDescent="0.2"/>
    <row r="10122" ht="12.75" hidden="1" x14ac:dyDescent="0.2"/>
    <row r="10123" ht="12.75" hidden="1" x14ac:dyDescent="0.2"/>
    <row r="10124" ht="12.75" hidden="1" x14ac:dyDescent="0.2"/>
    <row r="10125" ht="12.75" hidden="1" x14ac:dyDescent="0.2"/>
    <row r="10126" ht="12.75" hidden="1" x14ac:dyDescent="0.2"/>
    <row r="10127" ht="12.75" hidden="1" x14ac:dyDescent="0.2"/>
    <row r="10128" ht="12.75" hidden="1" x14ac:dyDescent="0.2"/>
    <row r="10129" ht="12.75" hidden="1" x14ac:dyDescent="0.2"/>
    <row r="10130" ht="12.75" hidden="1" x14ac:dyDescent="0.2"/>
    <row r="10131" ht="12.75" hidden="1" x14ac:dyDescent="0.2"/>
    <row r="10132" ht="12.75" hidden="1" x14ac:dyDescent="0.2"/>
    <row r="10133" ht="12.75" hidden="1" x14ac:dyDescent="0.2"/>
    <row r="10134" ht="12.75" hidden="1" x14ac:dyDescent="0.2"/>
    <row r="10135" ht="12.75" hidden="1" x14ac:dyDescent="0.2"/>
    <row r="10136" ht="12.75" hidden="1" x14ac:dyDescent="0.2"/>
    <row r="10137" ht="12.75" hidden="1" x14ac:dyDescent="0.2"/>
    <row r="10138" ht="12.75" hidden="1" x14ac:dyDescent="0.2"/>
    <row r="10139" ht="12.75" hidden="1" x14ac:dyDescent="0.2"/>
    <row r="10140" ht="12.75" hidden="1" x14ac:dyDescent="0.2"/>
    <row r="10141" ht="12.75" hidden="1" x14ac:dyDescent="0.2"/>
    <row r="10142" ht="12.75" hidden="1" x14ac:dyDescent="0.2"/>
    <row r="10143" ht="12.75" hidden="1" x14ac:dyDescent="0.2"/>
    <row r="10144" ht="12.75" hidden="1" x14ac:dyDescent="0.2"/>
    <row r="10145" ht="12.75" hidden="1" x14ac:dyDescent="0.2"/>
    <row r="10146" ht="12.75" hidden="1" x14ac:dyDescent="0.2"/>
    <row r="10147" ht="12.75" hidden="1" x14ac:dyDescent="0.2"/>
    <row r="10148" ht="12.75" hidden="1" x14ac:dyDescent="0.2"/>
    <row r="10149" ht="12.75" hidden="1" x14ac:dyDescent="0.2"/>
    <row r="10150" ht="12.75" hidden="1" x14ac:dyDescent="0.2"/>
    <row r="10151" ht="12.75" hidden="1" x14ac:dyDescent="0.2"/>
    <row r="10152" ht="12.75" hidden="1" x14ac:dyDescent="0.2"/>
    <row r="10153" ht="12.75" hidden="1" x14ac:dyDescent="0.2"/>
    <row r="10154" ht="12.75" hidden="1" x14ac:dyDescent="0.2"/>
    <row r="10155" ht="12.75" hidden="1" x14ac:dyDescent="0.2"/>
    <row r="10156" ht="12.75" hidden="1" x14ac:dyDescent="0.2"/>
    <row r="10157" ht="12.75" hidden="1" x14ac:dyDescent="0.2"/>
    <row r="10158" ht="12.75" hidden="1" x14ac:dyDescent="0.2"/>
    <row r="10159" ht="12.75" hidden="1" x14ac:dyDescent="0.2"/>
    <row r="10160" ht="12.75" hidden="1" x14ac:dyDescent="0.2"/>
    <row r="10161" ht="12.75" hidden="1" x14ac:dyDescent="0.2"/>
    <row r="10162" ht="12.75" hidden="1" x14ac:dyDescent="0.2"/>
    <row r="10163" ht="12.75" hidden="1" x14ac:dyDescent="0.2"/>
    <row r="10164" ht="12.75" hidden="1" x14ac:dyDescent="0.2"/>
    <row r="10165" ht="12.75" hidden="1" x14ac:dyDescent="0.2"/>
    <row r="10166" ht="12.75" hidden="1" x14ac:dyDescent="0.2"/>
    <row r="10167" ht="12.75" hidden="1" x14ac:dyDescent="0.2"/>
    <row r="10168" ht="12.75" hidden="1" x14ac:dyDescent="0.2"/>
    <row r="10169" ht="12.75" hidden="1" x14ac:dyDescent="0.2"/>
    <row r="10170" ht="12.75" hidden="1" x14ac:dyDescent="0.2"/>
    <row r="10171" ht="12.75" hidden="1" x14ac:dyDescent="0.2"/>
    <row r="10172" ht="12.75" hidden="1" x14ac:dyDescent="0.2"/>
    <row r="10173" ht="12.75" hidden="1" x14ac:dyDescent="0.2"/>
    <row r="10174" ht="12.75" hidden="1" x14ac:dyDescent="0.2"/>
    <row r="10175" ht="12.75" hidden="1" x14ac:dyDescent="0.2"/>
    <row r="10176" ht="12.75" hidden="1" x14ac:dyDescent="0.2"/>
    <row r="10177" ht="12.75" hidden="1" x14ac:dyDescent="0.2"/>
    <row r="10178" ht="12.75" hidden="1" x14ac:dyDescent="0.2"/>
    <row r="10179" ht="12.75" hidden="1" x14ac:dyDescent="0.2"/>
    <row r="10180" ht="12.75" hidden="1" x14ac:dyDescent="0.2"/>
    <row r="10181" ht="12.75" hidden="1" x14ac:dyDescent="0.2"/>
    <row r="10182" ht="12.75" hidden="1" x14ac:dyDescent="0.2"/>
    <row r="10183" ht="12.75" hidden="1" x14ac:dyDescent="0.2"/>
    <row r="10184" ht="12.75" hidden="1" x14ac:dyDescent="0.2"/>
    <row r="10185" ht="12.75" hidden="1" x14ac:dyDescent="0.2"/>
    <row r="10186" ht="12.75" hidden="1" x14ac:dyDescent="0.2"/>
    <row r="10187" ht="12.75" hidden="1" x14ac:dyDescent="0.2"/>
    <row r="10188" ht="12.75" hidden="1" x14ac:dyDescent="0.2"/>
    <row r="10189" ht="12.75" hidden="1" x14ac:dyDescent="0.2"/>
    <row r="10190" ht="12.75" hidden="1" x14ac:dyDescent="0.2"/>
    <row r="10191" ht="12.75" hidden="1" x14ac:dyDescent="0.2"/>
    <row r="10192" ht="12.75" hidden="1" x14ac:dyDescent="0.2"/>
    <row r="10193" ht="12.75" hidden="1" x14ac:dyDescent="0.2"/>
    <row r="10194" ht="12.75" hidden="1" x14ac:dyDescent="0.2"/>
    <row r="10195" ht="12.75" hidden="1" x14ac:dyDescent="0.2"/>
    <row r="10196" ht="12.75" hidden="1" x14ac:dyDescent="0.2"/>
    <row r="10197" ht="12.75" hidden="1" x14ac:dyDescent="0.2"/>
    <row r="10198" ht="12.75" hidden="1" x14ac:dyDescent="0.2"/>
    <row r="10199" ht="12.75" hidden="1" x14ac:dyDescent="0.2"/>
    <row r="10200" ht="12.75" hidden="1" x14ac:dyDescent="0.2"/>
    <row r="10201" ht="12.75" hidden="1" x14ac:dyDescent="0.2"/>
    <row r="10202" ht="12.75" hidden="1" x14ac:dyDescent="0.2"/>
    <row r="10203" ht="12.75" hidden="1" x14ac:dyDescent="0.2"/>
    <row r="10204" ht="12.75" hidden="1" x14ac:dyDescent="0.2"/>
    <row r="10205" ht="12.75" hidden="1" x14ac:dyDescent="0.2"/>
    <row r="10206" ht="12.75" hidden="1" x14ac:dyDescent="0.2"/>
    <row r="10207" ht="12.75" hidden="1" x14ac:dyDescent="0.2"/>
    <row r="10208" ht="12.75" hidden="1" x14ac:dyDescent="0.2"/>
    <row r="10209" ht="12.75" hidden="1" x14ac:dyDescent="0.2"/>
    <row r="10210" ht="12.75" hidden="1" x14ac:dyDescent="0.2"/>
    <row r="10211" ht="12.75" hidden="1" x14ac:dyDescent="0.2"/>
    <row r="10212" ht="12.75" hidden="1" x14ac:dyDescent="0.2"/>
    <row r="10213" ht="12.75" hidden="1" x14ac:dyDescent="0.2"/>
    <row r="10214" ht="12.75" hidden="1" x14ac:dyDescent="0.2"/>
    <row r="10215" ht="12.75" hidden="1" x14ac:dyDescent="0.2"/>
    <row r="10216" ht="12.75" hidden="1" x14ac:dyDescent="0.2"/>
    <row r="10217" ht="12.75" hidden="1" x14ac:dyDescent="0.2"/>
    <row r="10218" ht="12.75" hidden="1" x14ac:dyDescent="0.2"/>
    <row r="10219" ht="12.75" hidden="1" x14ac:dyDescent="0.2"/>
    <row r="10220" ht="12.75" hidden="1" x14ac:dyDescent="0.2"/>
    <row r="10221" ht="12.75" hidden="1" x14ac:dyDescent="0.2"/>
    <row r="10222" ht="12.75" hidden="1" x14ac:dyDescent="0.2"/>
    <row r="10223" ht="12.75" hidden="1" x14ac:dyDescent="0.2"/>
    <row r="10224" ht="12.75" hidden="1" x14ac:dyDescent="0.2"/>
    <row r="10225" ht="12.75" hidden="1" x14ac:dyDescent="0.2"/>
    <row r="10226" ht="12.75" hidden="1" x14ac:dyDescent="0.2"/>
    <row r="10227" ht="12.75" hidden="1" x14ac:dyDescent="0.2"/>
    <row r="10228" ht="12.75" hidden="1" x14ac:dyDescent="0.2"/>
    <row r="10229" ht="12.75" hidden="1" x14ac:dyDescent="0.2"/>
    <row r="10230" ht="12.75" hidden="1" x14ac:dyDescent="0.2"/>
    <row r="10231" ht="12.75" hidden="1" x14ac:dyDescent="0.2"/>
    <row r="10232" ht="12.75" hidden="1" x14ac:dyDescent="0.2"/>
    <row r="10233" ht="12.75" hidden="1" x14ac:dyDescent="0.2"/>
    <row r="10234" ht="12.75" hidden="1" x14ac:dyDescent="0.2"/>
    <row r="10235" ht="12.75" hidden="1" x14ac:dyDescent="0.2"/>
    <row r="10236" ht="12.75" hidden="1" x14ac:dyDescent="0.2"/>
    <row r="10237" ht="12.75" hidden="1" x14ac:dyDescent="0.2"/>
    <row r="10238" ht="12.75" hidden="1" x14ac:dyDescent="0.2"/>
    <row r="10239" ht="12.75" hidden="1" x14ac:dyDescent="0.2"/>
    <row r="10240" ht="12.75" hidden="1" x14ac:dyDescent="0.2"/>
    <row r="10241" ht="12.75" hidden="1" x14ac:dyDescent="0.2"/>
    <row r="10242" ht="12.75" hidden="1" x14ac:dyDescent="0.2"/>
    <row r="10243" ht="12.75" hidden="1" x14ac:dyDescent="0.2"/>
    <row r="10244" ht="12.75" hidden="1" x14ac:dyDescent="0.2"/>
    <row r="10245" ht="12.75" hidden="1" x14ac:dyDescent="0.2"/>
    <row r="10246" ht="12.75" hidden="1" x14ac:dyDescent="0.2"/>
    <row r="10247" ht="12.75" hidden="1" x14ac:dyDescent="0.2"/>
    <row r="10248" ht="12.75" hidden="1" x14ac:dyDescent="0.2"/>
    <row r="10249" ht="12.75" hidden="1" x14ac:dyDescent="0.2"/>
    <row r="10250" ht="12.75" hidden="1" x14ac:dyDescent="0.2"/>
    <row r="10251" ht="12.75" hidden="1" x14ac:dyDescent="0.2"/>
    <row r="10252" ht="12.75" hidden="1" x14ac:dyDescent="0.2"/>
    <row r="10253" ht="12.75" hidden="1" x14ac:dyDescent="0.2"/>
    <row r="10254" ht="12.75" hidden="1" x14ac:dyDescent="0.2"/>
    <row r="10255" ht="12.75" hidden="1" x14ac:dyDescent="0.2"/>
    <row r="10256" ht="12.75" hidden="1" x14ac:dyDescent="0.2"/>
    <row r="10257" ht="12.75" hidden="1" x14ac:dyDescent="0.2"/>
    <row r="10258" ht="12.75" hidden="1" x14ac:dyDescent="0.2"/>
    <row r="10259" ht="12.75" hidden="1" x14ac:dyDescent="0.2"/>
    <row r="10260" ht="12.75" hidden="1" x14ac:dyDescent="0.2"/>
    <row r="10261" ht="12.75" hidden="1" x14ac:dyDescent="0.2"/>
    <row r="10262" ht="12.75" hidden="1" x14ac:dyDescent="0.2"/>
    <row r="10263" ht="12.75" hidden="1" x14ac:dyDescent="0.2"/>
    <row r="10264" ht="12.75" hidden="1" x14ac:dyDescent="0.2"/>
    <row r="10265" ht="12.75" hidden="1" x14ac:dyDescent="0.2"/>
    <row r="10266" ht="12.75" hidden="1" x14ac:dyDescent="0.2"/>
    <row r="10267" ht="12.75" hidden="1" x14ac:dyDescent="0.2"/>
    <row r="10268" ht="12.75" hidden="1" x14ac:dyDescent="0.2"/>
    <row r="10269" ht="12.75" hidden="1" x14ac:dyDescent="0.2"/>
    <row r="10270" ht="12.75" hidden="1" x14ac:dyDescent="0.2"/>
    <row r="10271" ht="12.75" hidden="1" x14ac:dyDescent="0.2"/>
    <row r="10272" ht="12.75" hidden="1" x14ac:dyDescent="0.2"/>
    <row r="10273" ht="12.75" hidden="1" x14ac:dyDescent="0.2"/>
    <row r="10274" ht="12.75" hidden="1" x14ac:dyDescent="0.2"/>
    <row r="10275" ht="12.75" hidden="1" x14ac:dyDescent="0.2"/>
    <row r="10276" ht="12.75" hidden="1" x14ac:dyDescent="0.2"/>
    <row r="10277" ht="12.75" hidden="1" x14ac:dyDescent="0.2"/>
    <row r="10278" ht="12.75" hidden="1" x14ac:dyDescent="0.2"/>
    <row r="10279" ht="12.75" hidden="1" x14ac:dyDescent="0.2"/>
    <row r="10280" ht="12.75" hidden="1" x14ac:dyDescent="0.2"/>
    <row r="10281" ht="12.75" hidden="1" x14ac:dyDescent="0.2"/>
    <row r="10282" ht="12.75" hidden="1" x14ac:dyDescent="0.2"/>
    <row r="10283" ht="12.75" hidden="1" x14ac:dyDescent="0.2"/>
    <row r="10284" ht="12.75" hidden="1" x14ac:dyDescent="0.2"/>
    <row r="10285" ht="12.75" hidden="1" x14ac:dyDescent="0.2"/>
    <row r="10286" ht="12.75" hidden="1" x14ac:dyDescent="0.2"/>
    <row r="10287" ht="12.75" hidden="1" x14ac:dyDescent="0.2"/>
    <row r="10288" ht="12.75" hidden="1" x14ac:dyDescent="0.2"/>
    <row r="10289" ht="12.75" hidden="1" x14ac:dyDescent="0.2"/>
    <row r="10290" ht="12.75" hidden="1" x14ac:dyDescent="0.2"/>
    <row r="10291" ht="12.75" hidden="1" x14ac:dyDescent="0.2"/>
    <row r="10292" ht="12.75" hidden="1" x14ac:dyDescent="0.2"/>
    <row r="10293" ht="12.75" hidden="1" x14ac:dyDescent="0.2"/>
    <row r="10294" ht="12.75" hidden="1" x14ac:dyDescent="0.2"/>
    <row r="10295" ht="12.75" hidden="1" x14ac:dyDescent="0.2"/>
    <row r="10296" ht="12.75" hidden="1" x14ac:dyDescent="0.2"/>
    <row r="10297" ht="12.75" hidden="1" x14ac:dyDescent="0.2"/>
    <row r="10298" ht="12.75" hidden="1" x14ac:dyDescent="0.2"/>
    <row r="10299" ht="12.75" hidden="1" x14ac:dyDescent="0.2"/>
    <row r="10300" ht="12.75" hidden="1" x14ac:dyDescent="0.2"/>
    <row r="10301" ht="12.75" hidden="1" x14ac:dyDescent="0.2"/>
    <row r="10302" ht="12.75" hidden="1" x14ac:dyDescent="0.2"/>
    <row r="10303" ht="12.75" hidden="1" x14ac:dyDescent="0.2"/>
    <row r="10304" ht="12.75" hidden="1" x14ac:dyDescent="0.2"/>
    <row r="10305" ht="12.75" hidden="1" x14ac:dyDescent="0.2"/>
    <row r="10306" ht="12.75" hidden="1" x14ac:dyDescent="0.2"/>
    <row r="10307" ht="12.75" hidden="1" x14ac:dyDescent="0.2"/>
    <row r="10308" ht="12.75" hidden="1" x14ac:dyDescent="0.2"/>
    <row r="10309" ht="12.75" hidden="1" x14ac:dyDescent="0.2"/>
    <row r="10310" ht="12.75" hidden="1" x14ac:dyDescent="0.2"/>
    <row r="10311" ht="12.75" hidden="1" x14ac:dyDescent="0.2"/>
    <row r="10312" ht="12.75" hidden="1" x14ac:dyDescent="0.2"/>
    <row r="10313" ht="12.75" hidden="1" x14ac:dyDescent="0.2"/>
    <row r="10314" ht="12.75" hidden="1" x14ac:dyDescent="0.2"/>
    <row r="10315" ht="12.75" hidden="1" x14ac:dyDescent="0.2"/>
    <row r="10316" ht="12.75" hidden="1" x14ac:dyDescent="0.2"/>
    <row r="10317" ht="12.75" hidden="1" x14ac:dyDescent="0.2"/>
    <row r="10318" ht="12.75" hidden="1" x14ac:dyDescent="0.2"/>
    <row r="10319" ht="12.75" hidden="1" x14ac:dyDescent="0.2"/>
    <row r="10320" ht="12.75" hidden="1" x14ac:dyDescent="0.2"/>
    <row r="10321" ht="12.75" hidden="1" x14ac:dyDescent="0.2"/>
    <row r="10322" ht="12.75" hidden="1" x14ac:dyDescent="0.2"/>
    <row r="10323" ht="12.75" hidden="1" x14ac:dyDescent="0.2"/>
    <row r="10324" ht="12.75" hidden="1" x14ac:dyDescent="0.2"/>
    <row r="10325" ht="12.75" hidden="1" x14ac:dyDescent="0.2"/>
    <row r="10326" ht="12.75" hidden="1" x14ac:dyDescent="0.2"/>
    <row r="10327" ht="12.75" hidden="1" x14ac:dyDescent="0.2"/>
    <row r="10328" ht="12.75" hidden="1" x14ac:dyDescent="0.2"/>
    <row r="10329" ht="12.75" hidden="1" x14ac:dyDescent="0.2"/>
    <row r="10330" ht="12.75" hidden="1" x14ac:dyDescent="0.2"/>
    <row r="10331" ht="12.75" hidden="1" x14ac:dyDescent="0.2"/>
    <row r="10332" ht="12.75" hidden="1" x14ac:dyDescent="0.2"/>
    <row r="10333" ht="12.75" hidden="1" x14ac:dyDescent="0.2"/>
    <row r="10334" ht="12.75" hidden="1" x14ac:dyDescent="0.2"/>
    <row r="10335" ht="12.75" hidden="1" x14ac:dyDescent="0.2"/>
    <row r="10336" ht="12.75" hidden="1" x14ac:dyDescent="0.2"/>
    <row r="10337" ht="12.75" hidden="1" x14ac:dyDescent="0.2"/>
    <row r="10338" ht="12.75" hidden="1" x14ac:dyDescent="0.2"/>
    <row r="10339" ht="12.75" hidden="1" x14ac:dyDescent="0.2"/>
    <row r="10340" ht="12.75" hidden="1" x14ac:dyDescent="0.2"/>
    <row r="10341" ht="12.75" hidden="1" x14ac:dyDescent="0.2"/>
    <row r="10342" ht="12.75" hidden="1" x14ac:dyDescent="0.2"/>
    <row r="10343" ht="12.75" hidden="1" x14ac:dyDescent="0.2"/>
    <row r="10344" ht="12.75" hidden="1" x14ac:dyDescent="0.2"/>
    <row r="10345" ht="12.75" hidden="1" x14ac:dyDescent="0.2"/>
    <row r="10346" ht="12.75" hidden="1" x14ac:dyDescent="0.2"/>
    <row r="10347" ht="12.75" hidden="1" x14ac:dyDescent="0.2"/>
    <row r="10348" ht="12.75" hidden="1" x14ac:dyDescent="0.2"/>
    <row r="10349" ht="12.75" hidden="1" x14ac:dyDescent="0.2"/>
    <row r="10350" ht="12.75" hidden="1" x14ac:dyDescent="0.2"/>
    <row r="10351" ht="12.75" hidden="1" x14ac:dyDescent="0.2"/>
    <row r="10352" ht="12.75" hidden="1" x14ac:dyDescent="0.2"/>
    <row r="10353" ht="12.75" hidden="1" x14ac:dyDescent="0.2"/>
    <row r="10354" ht="12.75" hidden="1" x14ac:dyDescent="0.2"/>
    <row r="10355" ht="12.75" hidden="1" x14ac:dyDescent="0.2"/>
    <row r="10356" ht="12.75" hidden="1" x14ac:dyDescent="0.2"/>
    <row r="10357" ht="12.75" hidden="1" x14ac:dyDescent="0.2"/>
    <row r="10358" ht="12.75" hidden="1" x14ac:dyDescent="0.2"/>
    <row r="10359" ht="12.75" hidden="1" x14ac:dyDescent="0.2"/>
    <row r="10360" ht="12.75" hidden="1" x14ac:dyDescent="0.2"/>
    <row r="10361" ht="12.75" hidden="1" x14ac:dyDescent="0.2"/>
    <row r="10362" ht="12.75" hidden="1" x14ac:dyDescent="0.2"/>
    <row r="10363" ht="12.75" hidden="1" x14ac:dyDescent="0.2"/>
    <row r="10364" ht="12.75" hidden="1" x14ac:dyDescent="0.2"/>
    <row r="10365" ht="12.75" hidden="1" x14ac:dyDescent="0.2"/>
    <row r="10366" ht="12.75" hidden="1" x14ac:dyDescent="0.2"/>
    <row r="10367" ht="12.75" hidden="1" x14ac:dyDescent="0.2"/>
    <row r="10368" ht="12.75" hidden="1" x14ac:dyDescent="0.2"/>
    <row r="10369" ht="12.75" hidden="1" x14ac:dyDescent="0.2"/>
    <row r="10370" ht="12.75" hidden="1" x14ac:dyDescent="0.2"/>
    <row r="10371" ht="12.75" hidden="1" x14ac:dyDescent="0.2"/>
    <row r="10372" ht="12.75" hidden="1" x14ac:dyDescent="0.2"/>
    <row r="10373" ht="12.75" hidden="1" x14ac:dyDescent="0.2"/>
    <row r="10374" ht="12.75" hidden="1" x14ac:dyDescent="0.2"/>
    <row r="10375" ht="12.75" hidden="1" x14ac:dyDescent="0.2"/>
    <row r="10376" ht="12.75" hidden="1" x14ac:dyDescent="0.2"/>
    <row r="10377" ht="12.75" hidden="1" x14ac:dyDescent="0.2"/>
    <row r="10378" ht="12.75" hidden="1" x14ac:dyDescent="0.2"/>
    <row r="10379" ht="12.75" hidden="1" x14ac:dyDescent="0.2"/>
    <row r="10380" ht="12.75" hidden="1" x14ac:dyDescent="0.2"/>
    <row r="10381" ht="12.75" hidden="1" x14ac:dyDescent="0.2"/>
    <row r="10382" ht="12.75" hidden="1" x14ac:dyDescent="0.2"/>
    <row r="10383" ht="12.75" hidden="1" x14ac:dyDescent="0.2"/>
    <row r="10384" ht="12.75" hidden="1" x14ac:dyDescent="0.2"/>
    <row r="10385" ht="12.75" hidden="1" x14ac:dyDescent="0.2"/>
    <row r="10386" ht="12.75" hidden="1" x14ac:dyDescent="0.2"/>
    <row r="10387" ht="12.75" hidden="1" x14ac:dyDescent="0.2"/>
    <row r="10388" ht="12.75" hidden="1" x14ac:dyDescent="0.2"/>
    <row r="10389" ht="12.75" hidden="1" x14ac:dyDescent="0.2"/>
    <row r="10390" ht="12.75" hidden="1" x14ac:dyDescent="0.2"/>
    <row r="10391" ht="12.75" hidden="1" x14ac:dyDescent="0.2"/>
    <row r="10392" ht="12.75" hidden="1" x14ac:dyDescent="0.2"/>
    <row r="10393" ht="12.75" hidden="1" x14ac:dyDescent="0.2"/>
    <row r="10394" ht="12.75" hidden="1" x14ac:dyDescent="0.2"/>
    <row r="10395" ht="12.75" hidden="1" x14ac:dyDescent="0.2"/>
    <row r="10396" ht="12.75" hidden="1" x14ac:dyDescent="0.2"/>
    <row r="10397" ht="12.75" hidden="1" x14ac:dyDescent="0.2"/>
    <row r="10398" ht="12.75" hidden="1" x14ac:dyDescent="0.2"/>
    <row r="10399" ht="12.75" hidden="1" x14ac:dyDescent="0.2"/>
    <row r="10400" ht="12.75" hidden="1" x14ac:dyDescent="0.2"/>
    <row r="10401" ht="12.75" hidden="1" x14ac:dyDescent="0.2"/>
    <row r="10402" ht="12.75" hidden="1" x14ac:dyDescent="0.2"/>
    <row r="10403" ht="12.75" hidden="1" x14ac:dyDescent="0.2"/>
    <row r="10404" ht="12.75" hidden="1" x14ac:dyDescent="0.2"/>
    <row r="10405" ht="12.75" hidden="1" x14ac:dyDescent="0.2"/>
    <row r="10406" ht="12.75" hidden="1" x14ac:dyDescent="0.2"/>
    <row r="10407" ht="12.75" hidden="1" x14ac:dyDescent="0.2"/>
    <row r="10408" ht="12.75" hidden="1" x14ac:dyDescent="0.2"/>
    <row r="10409" ht="12.75" hidden="1" x14ac:dyDescent="0.2"/>
    <row r="10410" ht="12.75" hidden="1" x14ac:dyDescent="0.2"/>
    <row r="10411" ht="12.75" hidden="1" x14ac:dyDescent="0.2"/>
    <row r="10412" ht="12.75" hidden="1" x14ac:dyDescent="0.2"/>
    <row r="10413" ht="12.75" hidden="1" x14ac:dyDescent="0.2"/>
    <row r="10414" ht="12.75" hidden="1" x14ac:dyDescent="0.2"/>
    <row r="10415" ht="12.75" hidden="1" x14ac:dyDescent="0.2"/>
    <row r="10416" ht="12.75" hidden="1" x14ac:dyDescent="0.2"/>
    <row r="10417" ht="12.75" hidden="1" x14ac:dyDescent="0.2"/>
    <row r="10418" ht="12.75" hidden="1" x14ac:dyDescent="0.2"/>
    <row r="10419" ht="12.75" hidden="1" x14ac:dyDescent="0.2"/>
    <row r="10420" ht="12.75" hidden="1" x14ac:dyDescent="0.2"/>
    <row r="10421" ht="12.75" hidden="1" x14ac:dyDescent="0.2"/>
    <row r="10422" ht="12.75" hidden="1" x14ac:dyDescent="0.2"/>
    <row r="10423" ht="12.75" hidden="1" x14ac:dyDescent="0.2"/>
    <row r="10424" ht="12.75" hidden="1" x14ac:dyDescent="0.2"/>
    <row r="10425" ht="12.75" hidden="1" x14ac:dyDescent="0.2"/>
    <row r="10426" ht="12.75" hidden="1" x14ac:dyDescent="0.2"/>
    <row r="10427" ht="12.75" hidden="1" x14ac:dyDescent="0.2"/>
    <row r="10428" ht="12.75" hidden="1" x14ac:dyDescent="0.2"/>
    <row r="10429" ht="12.75" hidden="1" x14ac:dyDescent="0.2"/>
    <row r="10430" ht="12.75" hidden="1" x14ac:dyDescent="0.2"/>
    <row r="10431" ht="12.75" hidden="1" x14ac:dyDescent="0.2"/>
    <row r="10432" ht="12.75" hidden="1" x14ac:dyDescent="0.2"/>
    <row r="10433" ht="12.75" hidden="1" x14ac:dyDescent="0.2"/>
    <row r="10434" ht="12.75" hidden="1" x14ac:dyDescent="0.2"/>
    <row r="10435" ht="12.75" hidden="1" x14ac:dyDescent="0.2"/>
    <row r="10436" ht="12.75" hidden="1" x14ac:dyDescent="0.2"/>
    <row r="10437" ht="12.75" hidden="1" x14ac:dyDescent="0.2"/>
    <row r="10438" ht="12.75" hidden="1" x14ac:dyDescent="0.2"/>
    <row r="10439" ht="12.75" hidden="1" x14ac:dyDescent="0.2"/>
    <row r="10440" ht="12.75" hidden="1" x14ac:dyDescent="0.2"/>
    <row r="10441" ht="12.75" hidden="1" x14ac:dyDescent="0.2"/>
    <row r="10442" ht="12.75" hidden="1" x14ac:dyDescent="0.2"/>
    <row r="10443" ht="12.75" hidden="1" x14ac:dyDescent="0.2"/>
    <row r="10444" ht="12.75" hidden="1" x14ac:dyDescent="0.2"/>
    <row r="10445" ht="12.75" hidden="1" x14ac:dyDescent="0.2"/>
    <row r="10446" ht="12.75" hidden="1" x14ac:dyDescent="0.2"/>
    <row r="10447" ht="12.75" hidden="1" x14ac:dyDescent="0.2"/>
    <row r="10448" ht="12.75" hidden="1" x14ac:dyDescent="0.2"/>
    <row r="10449" ht="12.75" hidden="1" x14ac:dyDescent="0.2"/>
    <row r="10450" ht="12.75" hidden="1" x14ac:dyDescent="0.2"/>
    <row r="10451" ht="12.75" hidden="1" x14ac:dyDescent="0.2"/>
    <row r="10452" ht="12.75" hidden="1" x14ac:dyDescent="0.2"/>
    <row r="10453" ht="12.75" hidden="1" x14ac:dyDescent="0.2"/>
    <row r="10454" ht="12.75" hidden="1" x14ac:dyDescent="0.2"/>
    <row r="10455" ht="12.75" hidden="1" x14ac:dyDescent="0.2"/>
    <row r="10456" ht="12.75" hidden="1" x14ac:dyDescent="0.2"/>
    <row r="10457" ht="12.75" hidden="1" x14ac:dyDescent="0.2"/>
    <row r="10458" ht="12.75" hidden="1" x14ac:dyDescent="0.2"/>
    <row r="10459" ht="12.75" hidden="1" x14ac:dyDescent="0.2"/>
    <row r="10460" ht="12.75" hidden="1" x14ac:dyDescent="0.2"/>
    <row r="10461" ht="12.75" hidden="1" x14ac:dyDescent="0.2"/>
    <row r="10462" ht="12.75" hidden="1" x14ac:dyDescent="0.2"/>
    <row r="10463" ht="12.75" hidden="1" x14ac:dyDescent="0.2"/>
    <row r="10464" ht="12.75" hidden="1" x14ac:dyDescent="0.2"/>
    <row r="10465" ht="12.75" hidden="1" x14ac:dyDescent="0.2"/>
    <row r="10466" ht="12.75" hidden="1" x14ac:dyDescent="0.2"/>
    <row r="10467" ht="12.75" hidden="1" x14ac:dyDescent="0.2"/>
    <row r="10468" ht="12.75" hidden="1" x14ac:dyDescent="0.2"/>
    <row r="10469" ht="12.75" hidden="1" x14ac:dyDescent="0.2"/>
    <row r="10470" ht="12.75" hidden="1" x14ac:dyDescent="0.2"/>
    <row r="10471" ht="12.75" hidden="1" x14ac:dyDescent="0.2"/>
    <row r="10472" ht="12.75" hidden="1" x14ac:dyDescent="0.2"/>
    <row r="10473" ht="12.75" hidden="1" x14ac:dyDescent="0.2"/>
    <row r="10474" ht="12.75" hidden="1" x14ac:dyDescent="0.2"/>
    <row r="10475" ht="12.75" hidden="1" x14ac:dyDescent="0.2"/>
    <row r="10476" ht="12.75" hidden="1" x14ac:dyDescent="0.2"/>
    <row r="10477" ht="12.75" hidden="1" x14ac:dyDescent="0.2"/>
    <row r="10478" ht="12.75" hidden="1" x14ac:dyDescent="0.2"/>
    <row r="10479" ht="12.75" hidden="1" x14ac:dyDescent="0.2"/>
    <row r="10480" ht="12.75" hidden="1" x14ac:dyDescent="0.2"/>
    <row r="10481" ht="12.75" hidden="1" x14ac:dyDescent="0.2"/>
    <row r="10482" ht="12.75" hidden="1" x14ac:dyDescent="0.2"/>
    <row r="10483" ht="12.75" hidden="1" x14ac:dyDescent="0.2"/>
    <row r="10484" ht="12.75" hidden="1" x14ac:dyDescent="0.2"/>
    <row r="10485" ht="12.75" hidden="1" x14ac:dyDescent="0.2"/>
    <row r="10486" ht="12.75" hidden="1" x14ac:dyDescent="0.2"/>
    <row r="10487" ht="12.75" hidden="1" x14ac:dyDescent="0.2"/>
    <row r="10488" ht="12.75" hidden="1" x14ac:dyDescent="0.2"/>
    <row r="10489" ht="12.75" hidden="1" x14ac:dyDescent="0.2"/>
    <row r="10490" ht="12.75" hidden="1" x14ac:dyDescent="0.2"/>
    <row r="10491" ht="12.75" hidden="1" x14ac:dyDescent="0.2"/>
    <row r="10492" ht="12.75" hidden="1" x14ac:dyDescent="0.2"/>
    <row r="10493" ht="12.75" hidden="1" x14ac:dyDescent="0.2"/>
    <row r="10494" ht="12.75" hidden="1" x14ac:dyDescent="0.2"/>
    <row r="10495" ht="12.75" hidden="1" x14ac:dyDescent="0.2"/>
    <row r="10496" ht="12.75" hidden="1" x14ac:dyDescent="0.2"/>
    <row r="10497" ht="12.75" hidden="1" x14ac:dyDescent="0.2"/>
    <row r="10498" ht="12.75" hidden="1" x14ac:dyDescent="0.2"/>
    <row r="10499" ht="12.75" hidden="1" x14ac:dyDescent="0.2"/>
    <row r="10500" ht="12.75" hidden="1" x14ac:dyDescent="0.2"/>
    <row r="10501" ht="12.75" hidden="1" x14ac:dyDescent="0.2"/>
    <row r="10502" ht="12.75" hidden="1" x14ac:dyDescent="0.2"/>
    <row r="10503" ht="12.75" hidden="1" x14ac:dyDescent="0.2"/>
    <row r="10504" ht="12.75" hidden="1" x14ac:dyDescent="0.2"/>
    <row r="10505" ht="12.75" hidden="1" x14ac:dyDescent="0.2"/>
    <row r="10506" ht="12.75" hidden="1" x14ac:dyDescent="0.2"/>
    <row r="10507" ht="12.75" hidden="1" x14ac:dyDescent="0.2"/>
    <row r="10508" ht="12.75" hidden="1" x14ac:dyDescent="0.2"/>
    <row r="10509" ht="12.75" hidden="1" x14ac:dyDescent="0.2"/>
    <row r="10510" ht="12.75" hidden="1" x14ac:dyDescent="0.2"/>
    <row r="10511" ht="12.75" hidden="1" x14ac:dyDescent="0.2"/>
    <row r="10512" ht="12.75" hidden="1" x14ac:dyDescent="0.2"/>
    <row r="10513" ht="12.75" hidden="1" x14ac:dyDescent="0.2"/>
    <row r="10514" ht="12.75" hidden="1" x14ac:dyDescent="0.2"/>
    <row r="10515" ht="12.75" hidden="1" x14ac:dyDescent="0.2"/>
    <row r="10516" ht="12.75" hidden="1" x14ac:dyDescent="0.2"/>
    <row r="10517" ht="12.75" hidden="1" x14ac:dyDescent="0.2"/>
    <row r="10518" ht="12.75" hidden="1" x14ac:dyDescent="0.2"/>
    <row r="10519" ht="12.75" hidden="1" x14ac:dyDescent="0.2"/>
    <row r="10520" ht="12.75" hidden="1" x14ac:dyDescent="0.2"/>
    <row r="10521" ht="12.75" hidden="1" x14ac:dyDescent="0.2"/>
    <row r="10522" ht="12.75" hidden="1" x14ac:dyDescent="0.2"/>
    <row r="10523" ht="12.75" hidden="1" x14ac:dyDescent="0.2"/>
    <row r="10524" ht="12.75" hidden="1" x14ac:dyDescent="0.2"/>
    <row r="10525" ht="12.75" hidden="1" x14ac:dyDescent="0.2"/>
    <row r="10526" ht="12.75" hidden="1" x14ac:dyDescent="0.2"/>
    <row r="10527" ht="12.75" hidden="1" x14ac:dyDescent="0.2"/>
    <row r="10528" ht="12.75" hidden="1" x14ac:dyDescent="0.2"/>
    <row r="10529" ht="12.75" hidden="1" x14ac:dyDescent="0.2"/>
    <row r="10530" ht="12.75" hidden="1" x14ac:dyDescent="0.2"/>
    <row r="10531" ht="12.75" hidden="1" x14ac:dyDescent="0.2"/>
    <row r="10532" ht="12.75" hidden="1" x14ac:dyDescent="0.2"/>
    <row r="10533" ht="12.75" hidden="1" x14ac:dyDescent="0.2"/>
    <row r="10534" ht="12.75" hidden="1" x14ac:dyDescent="0.2"/>
    <row r="10535" ht="12.75" hidden="1" x14ac:dyDescent="0.2"/>
    <row r="10536" ht="12.75" hidden="1" x14ac:dyDescent="0.2"/>
    <row r="10537" ht="12.75" hidden="1" x14ac:dyDescent="0.2"/>
    <row r="10538" ht="12.75" hidden="1" x14ac:dyDescent="0.2"/>
    <row r="10539" ht="12.75" hidden="1" x14ac:dyDescent="0.2"/>
    <row r="10540" ht="12.75" hidden="1" x14ac:dyDescent="0.2"/>
    <row r="10541" ht="12.75" hidden="1" x14ac:dyDescent="0.2"/>
    <row r="10542" ht="12.75" hidden="1" x14ac:dyDescent="0.2"/>
    <row r="10543" ht="12.75" hidden="1" x14ac:dyDescent="0.2"/>
    <row r="10544" ht="12.75" hidden="1" x14ac:dyDescent="0.2"/>
    <row r="10545" ht="12.75" hidden="1" x14ac:dyDescent="0.2"/>
    <row r="10546" ht="12.75" hidden="1" x14ac:dyDescent="0.2"/>
    <row r="10547" ht="12.75" hidden="1" x14ac:dyDescent="0.2"/>
    <row r="10548" ht="12.75" hidden="1" x14ac:dyDescent="0.2"/>
    <row r="10549" ht="12.75" hidden="1" x14ac:dyDescent="0.2"/>
    <row r="10550" ht="12.75" hidden="1" x14ac:dyDescent="0.2"/>
    <row r="10551" ht="12.75" hidden="1" x14ac:dyDescent="0.2"/>
    <row r="10552" ht="12.75" hidden="1" x14ac:dyDescent="0.2"/>
    <row r="10553" ht="12.75" hidden="1" x14ac:dyDescent="0.2"/>
    <row r="10554" ht="12.75" hidden="1" x14ac:dyDescent="0.2"/>
    <row r="10555" ht="12.75" hidden="1" x14ac:dyDescent="0.2"/>
    <row r="10556" ht="12.75" hidden="1" x14ac:dyDescent="0.2"/>
    <row r="10557" ht="12.75" hidden="1" x14ac:dyDescent="0.2"/>
    <row r="10558" ht="12.75" hidden="1" x14ac:dyDescent="0.2"/>
    <row r="10559" ht="12.75" hidden="1" x14ac:dyDescent="0.2"/>
    <row r="10560" ht="12.75" hidden="1" x14ac:dyDescent="0.2"/>
    <row r="10561" ht="12.75" hidden="1" x14ac:dyDescent="0.2"/>
    <row r="10562" ht="12.75" hidden="1" x14ac:dyDescent="0.2"/>
    <row r="10563" ht="12.75" hidden="1" x14ac:dyDescent="0.2"/>
    <row r="10564" ht="12.75" hidden="1" x14ac:dyDescent="0.2"/>
    <row r="10565" ht="12.75" hidden="1" x14ac:dyDescent="0.2"/>
    <row r="10566" ht="12.75" hidden="1" x14ac:dyDescent="0.2"/>
    <row r="10567" ht="12.75" hidden="1" x14ac:dyDescent="0.2"/>
    <row r="10568" ht="12.75" hidden="1" x14ac:dyDescent="0.2"/>
    <row r="10569" ht="12.75" hidden="1" x14ac:dyDescent="0.2"/>
    <row r="10570" ht="12.75" hidden="1" x14ac:dyDescent="0.2"/>
    <row r="10571" ht="12.75" hidden="1" x14ac:dyDescent="0.2"/>
    <row r="10572" ht="12.75" hidden="1" x14ac:dyDescent="0.2"/>
    <row r="10573" ht="12.75" hidden="1" x14ac:dyDescent="0.2"/>
    <row r="10574" ht="12.75" hidden="1" x14ac:dyDescent="0.2"/>
    <row r="10575" ht="12.75" hidden="1" x14ac:dyDescent="0.2"/>
    <row r="10576" ht="12.75" hidden="1" x14ac:dyDescent="0.2"/>
    <row r="10577" ht="12.75" hidden="1" x14ac:dyDescent="0.2"/>
    <row r="10578" ht="12.75" hidden="1" x14ac:dyDescent="0.2"/>
    <row r="10579" ht="12.75" hidden="1" x14ac:dyDescent="0.2"/>
    <row r="10580" ht="12.75" hidden="1" x14ac:dyDescent="0.2"/>
    <row r="10581" ht="12.75" hidden="1" x14ac:dyDescent="0.2"/>
    <row r="10582" ht="12.75" hidden="1" x14ac:dyDescent="0.2"/>
    <row r="10583" ht="12.75" hidden="1" x14ac:dyDescent="0.2"/>
    <row r="10584" ht="12.75" hidden="1" x14ac:dyDescent="0.2"/>
    <row r="10585" ht="12.75" hidden="1" x14ac:dyDescent="0.2"/>
    <row r="10586" ht="12.75" hidden="1" x14ac:dyDescent="0.2"/>
    <row r="10587" ht="12.75" hidden="1" x14ac:dyDescent="0.2"/>
    <row r="10588" ht="12.75" hidden="1" x14ac:dyDescent="0.2"/>
    <row r="10589" ht="12.75" hidden="1" x14ac:dyDescent="0.2"/>
    <row r="10590" ht="12.75" hidden="1" x14ac:dyDescent="0.2"/>
    <row r="10591" ht="12.75" hidden="1" x14ac:dyDescent="0.2"/>
    <row r="10592" ht="12.75" hidden="1" x14ac:dyDescent="0.2"/>
    <row r="10593" ht="12.75" hidden="1" x14ac:dyDescent="0.2"/>
    <row r="10594" ht="12.75" hidden="1" x14ac:dyDescent="0.2"/>
    <row r="10595" ht="12.75" hidden="1" x14ac:dyDescent="0.2"/>
    <row r="10596" ht="12.75" hidden="1" x14ac:dyDescent="0.2"/>
    <row r="10597" ht="12.75" hidden="1" x14ac:dyDescent="0.2"/>
    <row r="10598" ht="12.75" hidden="1" x14ac:dyDescent="0.2"/>
    <row r="10599" ht="12.75" hidden="1" x14ac:dyDescent="0.2"/>
    <row r="10600" ht="12.75" hidden="1" x14ac:dyDescent="0.2"/>
    <row r="10601" ht="12.75" hidden="1" x14ac:dyDescent="0.2"/>
    <row r="10602" ht="12.75" hidden="1" x14ac:dyDescent="0.2"/>
    <row r="10603" ht="12.75" hidden="1" x14ac:dyDescent="0.2"/>
    <row r="10604" ht="12.75" hidden="1" x14ac:dyDescent="0.2"/>
    <row r="10605" ht="12.75" hidden="1" x14ac:dyDescent="0.2"/>
    <row r="10606" ht="12.75" hidden="1" x14ac:dyDescent="0.2"/>
    <row r="10607" ht="12.75" hidden="1" x14ac:dyDescent="0.2"/>
    <row r="10608" ht="12.75" hidden="1" x14ac:dyDescent="0.2"/>
    <row r="10609" ht="12.75" hidden="1" x14ac:dyDescent="0.2"/>
    <row r="10610" ht="12.75" hidden="1" x14ac:dyDescent="0.2"/>
    <row r="10611" ht="12.75" hidden="1" x14ac:dyDescent="0.2"/>
    <row r="10612" ht="12.75" hidden="1" x14ac:dyDescent="0.2"/>
    <row r="10613" ht="12.75" hidden="1" x14ac:dyDescent="0.2"/>
    <row r="10614" ht="12.75" hidden="1" x14ac:dyDescent="0.2"/>
    <row r="10615" ht="12.75" hidden="1" x14ac:dyDescent="0.2"/>
    <row r="10616" ht="12.75" hidden="1" x14ac:dyDescent="0.2"/>
    <row r="10617" ht="12.75" hidden="1" x14ac:dyDescent="0.2"/>
    <row r="10618" ht="12.75" hidden="1" x14ac:dyDescent="0.2"/>
    <row r="10619" ht="12.75" hidden="1" x14ac:dyDescent="0.2"/>
    <row r="10620" ht="12.75" hidden="1" x14ac:dyDescent="0.2"/>
    <row r="10621" ht="12.75" hidden="1" x14ac:dyDescent="0.2"/>
    <row r="10622" ht="12.75" hidden="1" x14ac:dyDescent="0.2"/>
    <row r="10623" ht="12.75" hidden="1" x14ac:dyDescent="0.2"/>
    <row r="10624" ht="12.75" hidden="1" x14ac:dyDescent="0.2"/>
    <row r="10625" ht="12.75" hidden="1" x14ac:dyDescent="0.2"/>
    <row r="10626" ht="12.75" hidden="1" x14ac:dyDescent="0.2"/>
    <row r="10627" ht="12.75" hidden="1" x14ac:dyDescent="0.2"/>
    <row r="10628" ht="12.75" hidden="1" x14ac:dyDescent="0.2"/>
    <row r="10629" ht="12.75" hidden="1" x14ac:dyDescent="0.2"/>
    <row r="10630" ht="12.75" hidden="1" x14ac:dyDescent="0.2"/>
    <row r="10631" ht="12.75" hidden="1" x14ac:dyDescent="0.2"/>
    <row r="10632" ht="12.75" hidden="1" x14ac:dyDescent="0.2"/>
    <row r="10633" ht="12.75" hidden="1" x14ac:dyDescent="0.2"/>
    <row r="10634" ht="12.75" hidden="1" x14ac:dyDescent="0.2"/>
    <row r="10635" ht="12.75" hidden="1" x14ac:dyDescent="0.2"/>
    <row r="10636" ht="12.75" hidden="1" x14ac:dyDescent="0.2"/>
    <row r="10637" ht="12.75" hidden="1" x14ac:dyDescent="0.2"/>
    <row r="10638" ht="12.75" hidden="1" x14ac:dyDescent="0.2"/>
    <row r="10639" ht="12.75" hidden="1" x14ac:dyDescent="0.2"/>
    <row r="10640" ht="12.75" hidden="1" x14ac:dyDescent="0.2"/>
    <row r="10641" ht="12.75" hidden="1" x14ac:dyDescent="0.2"/>
    <row r="10642" ht="12.75" hidden="1" x14ac:dyDescent="0.2"/>
    <row r="10643" ht="12.75" hidden="1" x14ac:dyDescent="0.2"/>
    <row r="10644" ht="12.75" hidden="1" x14ac:dyDescent="0.2"/>
    <row r="10645" ht="12.75" hidden="1" x14ac:dyDescent="0.2"/>
    <row r="10646" ht="12.75" hidden="1" x14ac:dyDescent="0.2"/>
    <row r="10647" ht="12.75" hidden="1" x14ac:dyDescent="0.2"/>
    <row r="10648" ht="12.75" hidden="1" x14ac:dyDescent="0.2"/>
    <row r="10649" ht="12.75" hidden="1" x14ac:dyDescent="0.2"/>
    <row r="10650" ht="12.75" hidden="1" x14ac:dyDescent="0.2"/>
    <row r="10651" ht="12.75" hidden="1" x14ac:dyDescent="0.2"/>
    <row r="10652" ht="12.75" hidden="1" x14ac:dyDescent="0.2"/>
    <row r="10653" ht="12.75" hidden="1" x14ac:dyDescent="0.2"/>
    <row r="10654" ht="12.75" hidden="1" x14ac:dyDescent="0.2"/>
    <row r="10655" ht="12.75" hidden="1" x14ac:dyDescent="0.2"/>
    <row r="10656" ht="12.75" hidden="1" x14ac:dyDescent="0.2"/>
    <row r="10657" ht="12.75" hidden="1" x14ac:dyDescent="0.2"/>
    <row r="10658" ht="12.75" hidden="1" x14ac:dyDescent="0.2"/>
    <row r="10659" ht="12.75" hidden="1" x14ac:dyDescent="0.2"/>
    <row r="10660" ht="12.75" hidden="1" x14ac:dyDescent="0.2"/>
    <row r="10661" ht="12.75" hidden="1" x14ac:dyDescent="0.2"/>
    <row r="10662" ht="12.75" hidden="1" x14ac:dyDescent="0.2"/>
    <row r="10663" ht="12.75" hidden="1" x14ac:dyDescent="0.2"/>
    <row r="10664" ht="12.75" hidden="1" x14ac:dyDescent="0.2"/>
    <row r="10665" ht="12.75" hidden="1" x14ac:dyDescent="0.2"/>
    <row r="10666" ht="12.75" hidden="1" x14ac:dyDescent="0.2"/>
    <row r="10667" ht="12.75" hidden="1" x14ac:dyDescent="0.2"/>
    <row r="10668" ht="12.75" hidden="1" x14ac:dyDescent="0.2"/>
    <row r="10669" ht="12.75" hidden="1" x14ac:dyDescent="0.2"/>
    <row r="10670" ht="12.75" hidden="1" x14ac:dyDescent="0.2"/>
    <row r="10671" ht="12.75" hidden="1" x14ac:dyDescent="0.2"/>
    <row r="10672" ht="12.75" hidden="1" x14ac:dyDescent="0.2"/>
    <row r="10673" ht="12.75" hidden="1" x14ac:dyDescent="0.2"/>
    <row r="10674" ht="12.75" hidden="1" x14ac:dyDescent="0.2"/>
    <row r="10675" ht="12.75" hidden="1" x14ac:dyDescent="0.2"/>
    <row r="10676" ht="12.75" hidden="1" x14ac:dyDescent="0.2"/>
    <row r="10677" ht="12.75" hidden="1" x14ac:dyDescent="0.2"/>
    <row r="10678" ht="12.75" hidden="1" x14ac:dyDescent="0.2"/>
    <row r="10679" ht="12.75" hidden="1" x14ac:dyDescent="0.2"/>
    <row r="10680" ht="12.75" hidden="1" x14ac:dyDescent="0.2"/>
    <row r="10681" ht="12.75" hidden="1" x14ac:dyDescent="0.2"/>
    <row r="10682" ht="12.75" hidden="1" x14ac:dyDescent="0.2"/>
    <row r="10683" ht="12.75" hidden="1" x14ac:dyDescent="0.2"/>
    <row r="10684" ht="12.75" hidden="1" x14ac:dyDescent="0.2"/>
    <row r="10685" ht="12.75" hidden="1" x14ac:dyDescent="0.2"/>
    <row r="10686" ht="12.75" hidden="1" x14ac:dyDescent="0.2"/>
    <row r="10687" ht="12.75" hidden="1" x14ac:dyDescent="0.2"/>
    <row r="10688" ht="12.75" hidden="1" x14ac:dyDescent="0.2"/>
    <row r="10689" ht="12.75" hidden="1" x14ac:dyDescent="0.2"/>
    <row r="10690" ht="12.75" hidden="1" x14ac:dyDescent="0.2"/>
    <row r="10691" ht="12.75" hidden="1" x14ac:dyDescent="0.2"/>
    <row r="10692" ht="12.75" hidden="1" x14ac:dyDescent="0.2"/>
    <row r="10693" ht="12.75" hidden="1" x14ac:dyDescent="0.2"/>
    <row r="10694" ht="12.75" hidden="1" x14ac:dyDescent="0.2"/>
    <row r="10695" ht="12.75" hidden="1" x14ac:dyDescent="0.2"/>
    <row r="10696" ht="12.75" hidden="1" x14ac:dyDescent="0.2"/>
    <row r="10697" ht="12.75" hidden="1" x14ac:dyDescent="0.2"/>
    <row r="10698" ht="12.75" hidden="1" x14ac:dyDescent="0.2"/>
    <row r="10699" ht="12.75" hidden="1" x14ac:dyDescent="0.2"/>
    <row r="10700" ht="12.75" hidden="1" x14ac:dyDescent="0.2"/>
    <row r="10701" ht="12.75" hidden="1" x14ac:dyDescent="0.2"/>
    <row r="10702" ht="12.75" hidden="1" x14ac:dyDescent="0.2"/>
    <row r="10703" ht="12.75" hidden="1" x14ac:dyDescent="0.2"/>
    <row r="10704" ht="12.75" hidden="1" x14ac:dyDescent="0.2"/>
    <row r="10705" ht="12.75" hidden="1" x14ac:dyDescent="0.2"/>
    <row r="10706" ht="12.75" hidden="1" x14ac:dyDescent="0.2"/>
    <row r="10707" ht="12.75" hidden="1" x14ac:dyDescent="0.2"/>
    <row r="10708" ht="12.75" hidden="1" x14ac:dyDescent="0.2"/>
    <row r="10709" ht="12.75" hidden="1" x14ac:dyDescent="0.2"/>
    <row r="10710" ht="12.75" hidden="1" x14ac:dyDescent="0.2"/>
    <row r="10711" ht="12.75" hidden="1" x14ac:dyDescent="0.2"/>
    <row r="10712" ht="12.75" hidden="1" x14ac:dyDescent="0.2"/>
    <row r="10713" ht="12.75" hidden="1" x14ac:dyDescent="0.2"/>
    <row r="10714" ht="12.75" hidden="1" x14ac:dyDescent="0.2"/>
    <row r="10715" ht="12.75" hidden="1" x14ac:dyDescent="0.2"/>
    <row r="10716" ht="12.75" hidden="1" x14ac:dyDescent="0.2"/>
    <row r="10717" ht="12.75" hidden="1" x14ac:dyDescent="0.2"/>
    <row r="10718" ht="12.75" hidden="1" x14ac:dyDescent="0.2"/>
    <row r="10719" ht="12.75" hidden="1" x14ac:dyDescent="0.2"/>
    <row r="10720" ht="12.75" hidden="1" x14ac:dyDescent="0.2"/>
    <row r="10721" ht="12.75" hidden="1" x14ac:dyDescent="0.2"/>
    <row r="10722" ht="12.75" hidden="1" x14ac:dyDescent="0.2"/>
    <row r="10723" ht="12.75" hidden="1" x14ac:dyDescent="0.2"/>
    <row r="10724" ht="12.75" hidden="1" x14ac:dyDescent="0.2"/>
    <row r="10725" ht="12.75" hidden="1" x14ac:dyDescent="0.2"/>
    <row r="10726" ht="12.75" hidden="1" x14ac:dyDescent="0.2"/>
    <row r="10727" ht="12.75" hidden="1" x14ac:dyDescent="0.2"/>
    <row r="10728" ht="12.75" hidden="1" x14ac:dyDescent="0.2"/>
    <row r="10729" ht="12.75" hidden="1" x14ac:dyDescent="0.2"/>
    <row r="10730" ht="12.75" hidden="1" x14ac:dyDescent="0.2"/>
    <row r="10731" ht="12.75" hidden="1" x14ac:dyDescent="0.2"/>
    <row r="10732" ht="12.75" hidden="1" x14ac:dyDescent="0.2"/>
    <row r="10733" ht="12.75" hidden="1" x14ac:dyDescent="0.2"/>
    <row r="10734" ht="12.75" hidden="1" x14ac:dyDescent="0.2"/>
    <row r="10735" ht="12.75" hidden="1" x14ac:dyDescent="0.2"/>
    <row r="10736" ht="12.75" hidden="1" x14ac:dyDescent="0.2"/>
    <row r="10737" ht="12.75" hidden="1" x14ac:dyDescent="0.2"/>
    <row r="10738" ht="12.75" hidden="1" x14ac:dyDescent="0.2"/>
    <row r="10739" ht="12.75" hidden="1" x14ac:dyDescent="0.2"/>
    <row r="10740" ht="12.75" hidden="1" x14ac:dyDescent="0.2"/>
    <row r="10741" ht="12.75" hidden="1" x14ac:dyDescent="0.2"/>
    <row r="10742" ht="12.75" hidden="1" x14ac:dyDescent="0.2"/>
    <row r="10743" ht="12.75" hidden="1" x14ac:dyDescent="0.2"/>
    <row r="10744" ht="12.75" hidden="1" x14ac:dyDescent="0.2"/>
    <row r="10745" ht="12.75" hidden="1" x14ac:dyDescent="0.2"/>
    <row r="10746" ht="12.75" hidden="1" x14ac:dyDescent="0.2"/>
    <row r="10747" ht="12.75" hidden="1" x14ac:dyDescent="0.2"/>
    <row r="10748" ht="12.75" hidden="1" x14ac:dyDescent="0.2"/>
    <row r="10749" ht="12.75" hidden="1" x14ac:dyDescent="0.2"/>
    <row r="10750" ht="12.75" hidden="1" x14ac:dyDescent="0.2"/>
    <row r="10751" ht="12.75" hidden="1" x14ac:dyDescent="0.2"/>
    <row r="10752" ht="12.75" hidden="1" x14ac:dyDescent="0.2"/>
    <row r="10753" ht="12.75" hidden="1" x14ac:dyDescent="0.2"/>
    <row r="10754" ht="12.75" hidden="1" x14ac:dyDescent="0.2"/>
    <row r="10755" ht="12.75" hidden="1" x14ac:dyDescent="0.2"/>
    <row r="10756" ht="12.75" hidden="1" x14ac:dyDescent="0.2"/>
    <row r="10757" ht="12.75" hidden="1" x14ac:dyDescent="0.2"/>
    <row r="10758" ht="12.75" hidden="1" x14ac:dyDescent="0.2"/>
    <row r="10759" ht="12.75" hidden="1" x14ac:dyDescent="0.2"/>
    <row r="10760" ht="12.75" hidden="1" x14ac:dyDescent="0.2"/>
    <row r="10761" ht="12.75" hidden="1" x14ac:dyDescent="0.2"/>
    <row r="10762" ht="12.75" hidden="1" x14ac:dyDescent="0.2"/>
    <row r="10763" ht="12.75" hidden="1" x14ac:dyDescent="0.2"/>
    <row r="10764" ht="12.75" hidden="1" x14ac:dyDescent="0.2"/>
    <row r="10765" ht="12.75" hidden="1" x14ac:dyDescent="0.2"/>
    <row r="10766" ht="12.75" hidden="1" x14ac:dyDescent="0.2"/>
    <row r="10767" ht="12.75" hidden="1" x14ac:dyDescent="0.2"/>
    <row r="10768" ht="12.75" hidden="1" x14ac:dyDescent="0.2"/>
    <row r="10769" ht="12.75" hidden="1" x14ac:dyDescent="0.2"/>
    <row r="10770" ht="12.75" hidden="1" x14ac:dyDescent="0.2"/>
    <row r="10771" ht="12.75" hidden="1" x14ac:dyDescent="0.2"/>
    <row r="10772" ht="12.75" hidden="1" x14ac:dyDescent="0.2"/>
    <row r="10773" ht="12.75" hidden="1" x14ac:dyDescent="0.2"/>
    <row r="10774" ht="12.75" hidden="1" x14ac:dyDescent="0.2"/>
    <row r="10775" ht="12.75" hidden="1" x14ac:dyDescent="0.2"/>
    <row r="10776" ht="12.75" hidden="1" x14ac:dyDescent="0.2"/>
    <row r="10777" ht="12.75" hidden="1" x14ac:dyDescent="0.2"/>
    <row r="10778" ht="12.75" hidden="1" x14ac:dyDescent="0.2"/>
    <row r="10779" ht="12.75" hidden="1" x14ac:dyDescent="0.2"/>
    <row r="10780" ht="12.75" hidden="1" x14ac:dyDescent="0.2"/>
    <row r="10781" ht="12.75" hidden="1" x14ac:dyDescent="0.2"/>
    <row r="10782" ht="12.75" hidden="1" x14ac:dyDescent="0.2"/>
    <row r="10783" ht="12.75" hidden="1" x14ac:dyDescent="0.2"/>
    <row r="10784" ht="12.75" hidden="1" x14ac:dyDescent="0.2"/>
    <row r="10785" ht="12.75" hidden="1" x14ac:dyDescent="0.2"/>
    <row r="10786" ht="12.75" hidden="1" x14ac:dyDescent="0.2"/>
    <row r="10787" ht="12.75" hidden="1" x14ac:dyDescent="0.2"/>
    <row r="10788" ht="12.75" hidden="1" x14ac:dyDescent="0.2"/>
    <row r="10789" ht="12.75" hidden="1" x14ac:dyDescent="0.2"/>
    <row r="10790" ht="12.75" hidden="1" x14ac:dyDescent="0.2"/>
    <row r="10791" ht="12.75" hidden="1" x14ac:dyDescent="0.2"/>
    <row r="10792" ht="12.75" hidden="1" x14ac:dyDescent="0.2"/>
    <row r="10793" ht="12.75" hidden="1" x14ac:dyDescent="0.2"/>
    <row r="10794" ht="12.75" hidden="1" x14ac:dyDescent="0.2"/>
    <row r="10795" ht="12.75" hidden="1" x14ac:dyDescent="0.2"/>
    <row r="10796" ht="12.75" hidden="1" x14ac:dyDescent="0.2"/>
    <row r="10797" ht="12.75" hidden="1" x14ac:dyDescent="0.2"/>
    <row r="10798" ht="12.75" hidden="1" x14ac:dyDescent="0.2"/>
    <row r="10799" ht="12.75" hidden="1" x14ac:dyDescent="0.2"/>
    <row r="10800" ht="12.75" hidden="1" x14ac:dyDescent="0.2"/>
    <row r="10801" ht="12.75" hidden="1" x14ac:dyDescent="0.2"/>
    <row r="10802" ht="12.75" hidden="1" x14ac:dyDescent="0.2"/>
    <row r="10803" ht="12.75" hidden="1" x14ac:dyDescent="0.2"/>
    <row r="10804" ht="12.75" hidden="1" x14ac:dyDescent="0.2"/>
    <row r="10805" ht="12.75" hidden="1" x14ac:dyDescent="0.2"/>
    <row r="10806" ht="12.75" hidden="1" x14ac:dyDescent="0.2"/>
    <row r="10807" ht="12.75" hidden="1" x14ac:dyDescent="0.2"/>
    <row r="10808" ht="12.75" hidden="1" x14ac:dyDescent="0.2"/>
    <row r="10809" ht="12.75" hidden="1" x14ac:dyDescent="0.2"/>
    <row r="10810" ht="12.75" hidden="1" x14ac:dyDescent="0.2"/>
    <row r="10811" ht="12.75" hidden="1" x14ac:dyDescent="0.2"/>
    <row r="10812" ht="12.75" hidden="1" x14ac:dyDescent="0.2"/>
    <row r="10813" ht="12.75" hidden="1" x14ac:dyDescent="0.2"/>
    <row r="10814" ht="12.75" hidden="1" x14ac:dyDescent="0.2"/>
    <row r="10815" ht="12.75" hidden="1" x14ac:dyDescent="0.2"/>
    <row r="10816" ht="12.75" hidden="1" x14ac:dyDescent="0.2"/>
    <row r="10817" ht="12.75" hidden="1" x14ac:dyDescent="0.2"/>
    <row r="10818" ht="12.75" hidden="1" x14ac:dyDescent="0.2"/>
    <row r="10819" ht="12.75" hidden="1" x14ac:dyDescent="0.2"/>
    <row r="10820" ht="12.75" hidden="1" x14ac:dyDescent="0.2"/>
    <row r="10821" ht="12.75" hidden="1" x14ac:dyDescent="0.2"/>
    <row r="10822" ht="12.75" hidden="1" x14ac:dyDescent="0.2"/>
    <row r="10823" ht="12.75" hidden="1" x14ac:dyDescent="0.2"/>
    <row r="10824" ht="12.75" hidden="1" x14ac:dyDescent="0.2"/>
    <row r="10825" ht="12.75" hidden="1" x14ac:dyDescent="0.2"/>
    <row r="10826" ht="12.75" hidden="1" x14ac:dyDescent="0.2"/>
    <row r="10827" ht="12.75" hidden="1" x14ac:dyDescent="0.2"/>
    <row r="10828" ht="12.75" hidden="1" x14ac:dyDescent="0.2"/>
    <row r="10829" ht="12.75" hidden="1" x14ac:dyDescent="0.2"/>
    <row r="10830" ht="12.75" hidden="1" x14ac:dyDescent="0.2"/>
    <row r="10831" ht="12.75" hidden="1" x14ac:dyDescent="0.2"/>
    <row r="10832" ht="12.75" hidden="1" x14ac:dyDescent="0.2"/>
    <row r="10833" ht="12.75" hidden="1" x14ac:dyDescent="0.2"/>
    <row r="10834" ht="12.75" hidden="1" x14ac:dyDescent="0.2"/>
    <row r="10835" ht="12.75" hidden="1" x14ac:dyDescent="0.2"/>
    <row r="10836" ht="12.75" hidden="1" x14ac:dyDescent="0.2"/>
    <row r="10837" ht="12.75" hidden="1" x14ac:dyDescent="0.2"/>
    <row r="10838" ht="12.75" hidden="1" x14ac:dyDescent="0.2"/>
    <row r="10839" ht="12.75" hidden="1" x14ac:dyDescent="0.2"/>
    <row r="10840" ht="12.75" hidden="1" x14ac:dyDescent="0.2"/>
    <row r="10841" ht="12.75" hidden="1" x14ac:dyDescent="0.2"/>
    <row r="10842" ht="12.75" hidden="1" x14ac:dyDescent="0.2"/>
    <row r="10843" ht="12.75" hidden="1" x14ac:dyDescent="0.2"/>
    <row r="10844" ht="12.75" hidden="1" x14ac:dyDescent="0.2"/>
    <row r="10845" ht="12.75" hidden="1" x14ac:dyDescent="0.2"/>
    <row r="10846" ht="12.75" hidden="1" x14ac:dyDescent="0.2"/>
    <row r="10847" ht="12.75" hidden="1" x14ac:dyDescent="0.2"/>
    <row r="10848" ht="12.75" hidden="1" x14ac:dyDescent="0.2"/>
    <row r="10849" ht="12.75" hidden="1" x14ac:dyDescent="0.2"/>
    <row r="10850" ht="12.75" hidden="1" x14ac:dyDescent="0.2"/>
    <row r="10851" ht="12.75" hidden="1" x14ac:dyDescent="0.2"/>
    <row r="10852" ht="12.75" hidden="1" x14ac:dyDescent="0.2"/>
    <row r="10853" ht="12.75" hidden="1" x14ac:dyDescent="0.2"/>
    <row r="10854" ht="12.75" hidden="1" x14ac:dyDescent="0.2"/>
    <row r="10855" ht="12.75" hidden="1" x14ac:dyDescent="0.2"/>
    <row r="10856" ht="12.75" hidden="1" x14ac:dyDescent="0.2"/>
    <row r="10857" ht="12.75" hidden="1" x14ac:dyDescent="0.2"/>
    <row r="10858" ht="12.75" hidden="1" x14ac:dyDescent="0.2"/>
    <row r="10859" ht="12.75" hidden="1" x14ac:dyDescent="0.2"/>
    <row r="10860" ht="12.75" hidden="1" x14ac:dyDescent="0.2"/>
    <row r="10861" ht="12.75" hidden="1" x14ac:dyDescent="0.2"/>
    <row r="10862" ht="12.75" hidden="1" x14ac:dyDescent="0.2"/>
    <row r="10863" ht="12.75" hidden="1" x14ac:dyDescent="0.2"/>
    <row r="10864" ht="12.75" hidden="1" x14ac:dyDescent="0.2"/>
    <row r="10865" ht="12.75" hidden="1" x14ac:dyDescent="0.2"/>
    <row r="10866" ht="12.75" hidden="1" x14ac:dyDescent="0.2"/>
    <row r="10867" ht="12.75" hidden="1" x14ac:dyDescent="0.2"/>
    <row r="10868" ht="12.75" hidden="1" x14ac:dyDescent="0.2"/>
    <row r="10869" ht="12.75" hidden="1" x14ac:dyDescent="0.2"/>
    <row r="10870" ht="12.75" hidden="1" x14ac:dyDescent="0.2"/>
    <row r="10871" ht="12.75" hidden="1" x14ac:dyDescent="0.2"/>
    <row r="10872" ht="12.75" hidden="1" x14ac:dyDescent="0.2"/>
    <row r="10873" ht="12.75" hidden="1" x14ac:dyDescent="0.2"/>
    <row r="10874" ht="12.75" hidden="1" x14ac:dyDescent="0.2"/>
    <row r="10875" ht="12.75" hidden="1" x14ac:dyDescent="0.2"/>
    <row r="10876" ht="12.75" hidden="1" x14ac:dyDescent="0.2"/>
    <row r="10877" ht="12.75" hidden="1" x14ac:dyDescent="0.2"/>
    <row r="10878" ht="12.75" hidden="1" x14ac:dyDescent="0.2"/>
    <row r="10879" ht="12.75" hidden="1" x14ac:dyDescent="0.2"/>
    <row r="10880" ht="12.75" hidden="1" x14ac:dyDescent="0.2"/>
    <row r="10881" ht="12.75" hidden="1" x14ac:dyDescent="0.2"/>
    <row r="10882" ht="12.75" hidden="1" x14ac:dyDescent="0.2"/>
    <row r="10883" ht="12.75" hidden="1" x14ac:dyDescent="0.2"/>
    <row r="10884" ht="12.75" hidden="1" x14ac:dyDescent="0.2"/>
    <row r="10885" ht="12.75" hidden="1" x14ac:dyDescent="0.2"/>
    <row r="10886" ht="12.75" hidden="1" x14ac:dyDescent="0.2"/>
    <row r="10887" ht="12.75" hidden="1" x14ac:dyDescent="0.2"/>
    <row r="10888" ht="12.75" hidden="1" x14ac:dyDescent="0.2"/>
    <row r="10889" ht="12.75" hidden="1" x14ac:dyDescent="0.2"/>
    <row r="10890" ht="12.75" hidden="1" x14ac:dyDescent="0.2"/>
    <row r="10891" ht="12.75" hidden="1" x14ac:dyDescent="0.2"/>
    <row r="10892" ht="12.75" hidden="1" x14ac:dyDescent="0.2"/>
    <row r="10893" ht="12.75" hidden="1" x14ac:dyDescent="0.2"/>
    <row r="10894" ht="12.75" hidden="1" x14ac:dyDescent="0.2"/>
    <row r="10895" ht="12.75" hidden="1" x14ac:dyDescent="0.2"/>
    <row r="10896" ht="12.75" hidden="1" x14ac:dyDescent="0.2"/>
    <row r="10897" ht="12.75" hidden="1" x14ac:dyDescent="0.2"/>
    <row r="10898" ht="12.75" hidden="1" x14ac:dyDescent="0.2"/>
    <row r="10899" ht="12.75" hidden="1" x14ac:dyDescent="0.2"/>
    <row r="10900" ht="12.75" hidden="1" x14ac:dyDescent="0.2"/>
    <row r="10901" ht="12.75" hidden="1" x14ac:dyDescent="0.2"/>
    <row r="10902" ht="12.75" hidden="1" x14ac:dyDescent="0.2"/>
    <row r="10903" ht="12.75" hidden="1" x14ac:dyDescent="0.2"/>
    <row r="10904" ht="12.75" hidden="1" x14ac:dyDescent="0.2"/>
    <row r="10905" ht="12.75" hidden="1" x14ac:dyDescent="0.2"/>
    <row r="10906" ht="12.75" hidden="1" x14ac:dyDescent="0.2"/>
    <row r="10907" ht="12.75" hidden="1" x14ac:dyDescent="0.2"/>
    <row r="10908" ht="12.75" hidden="1" x14ac:dyDescent="0.2"/>
    <row r="10909" ht="12.75" hidden="1" x14ac:dyDescent="0.2"/>
    <row r="10910" ht="12.75" hidden="1" x14ac:dyDescent="0.2"/>
    <row r="10911" ht="12.75" hidden="1" x14ac:dyDescent="0.2"/>
    <row r="10912" ht="12.75" hidden="1" x14ac:dyDescent="0.2"/>
    <row r="10913" ht="12.75" hidden="1" x14ac:dyDescent="0.2"/>
    <row r="10914" ht="12.75" hidden="1" x14ac:dyDescent="0.2"/>
    <row r="10915" ht="12.75" hidden="1" x14ac:dyDescent="0.2"/>
    <row r="10916" ht="12.75" hidden="1" x14ac:dyDescent="0.2"/>
    <row r="10917" ht="12.75" hidden="1" x14ac:dyDescent="0.2"/>
    <row r="10918" ht="12.75" hidden="1" x14ac:dyDescent="0.2"/>
    <row r="10919" ht="12.75" hidden="1" x14ac:dyDescent="0.2"/>
    <row r="10920" ht="12.75" hidden="1" x14ac:dyDescent="0.2"/>
    <row r="10921" ht="12.75" hidden="1" x14ac:dyDescent="0.2"/>
    <row r="10922" ht="12.75" hidden="1" x14ac:dyDescent="0.2"/>
    <row r="10923" ht="12.75" hidden="1" x14ac:dyDescent="0.2"/>
    <row r="10924" ht="12.75" hidden="1" x14ac:dyDescent="0.2"/>
    <row r="10925" ht="12.75" hidden="1" x14ac:dyDescent="0.2"/>
    <row r="10926" ht="12.75" hidden="1" x14ac:dyDescent="0.2"/>
    <row r="10927" ht="12.75" hidden="1" x14ac:dyDescent="0.2"/>
    <row r="10928" ht="12.75" hidden="1" x14ac:dyDescent="0.2"/>
    <row r="10929" ht="12.75" hidden="1" x14ac:dyDescent="0.2"/>
    <row r="10930" ht="12.75" hidden="1" x14ac:dyDescent="0.2"/>
    <row r="10931" ht="12.75" hidden="1" x14ac:dyDescent="0.2"/>
    <row r="10932" ht="12.75" hidden="1" x14ac:dyDescent="0.2"/>
    <row r="10933" ht="12.75" hidden="1" x14ac:dyDescent="0.2"/>
    <row r="10934" ht="12.75" hidden="1" x14ac:dyDescent="0.2"/>
    <row r="10935" ht="12.75" hidden="1" x14ac:dyDescent="0.2"/>
    <row r="10936" ht="12.75" hidden="1" x14ac:dyDescent="0.2"/>
    <row r="10937" ht="12.75" hidden="1" x14ac:dyDescent="0.2"/>
    <row r="10938" ht="12.75" hidden="1" x14ac:dyDescent="0.2"/>
    <row r="10939" ht="12.75" hidden="1" x14ac:dyDescent="0.2"/>
    <row r="10940" ht="12.75" hidden="1" x14ac:dyDescent="0.2"/>
    <row r="10941" ht="12.75" hidden="1" x14ac:dyDescent="0.2"/>
    <row r="10942" ht="12.75" hidden="1" x14ac:dyDescent="0.2"/>
    <row r="10943" ht="12.75" hidden="1" x14ac:dyDescent="0.2"/>
    <row r="10944" ht="12.75" hidden="1" x14ac:dyDescent="0.2"/>
    <row r="10945" ht="12.75" hidden="1" x14ac:dyDescent="0.2"/>
    <row r="10946" ht="12.75" hidden="1" x14ac:dyDescent="0.2"/>
    <row r="10947" ht="12.75" hidden="1" x14ac:dyDescent="0.2"/>
    <row r="10948" ht="12.75" hidden="1" x14ac:dyDescent="0.2"/>
    <row r="10949" ht="12.75" hidden="1" x14ac:dyDescent="0.2"/>
    <row r="10950" ht="12.75" hidden="1" x14ac:dyDescent="0.2"/>
    <row r="10951" ht="12.75" hidden="1" x14ac:dyDescent="0.2"/>
    <row r="10952" ht="12.75" hidden="1" x14ac:dyDescent="0.2"/>
    <row r="10953" ht="12.75" hidden="1" x14ac:dyDescent="0.2"/>
    <row r="10954" ht="12.75" hidden="1" x14ac:dyDescent="0.2"/>
    <row r="10955" ht="12.75" hidden="1" x14ac:dyDescent="0.2"/>
    <row r="10956" ht="12.75" hidden="1" x14ac:dyDescent="0.2"/>
    <row r="10957" ht="12.75" hidden="1" x14ac:dyDescent="0.2"/>
    <row r="10958" ht="12.75" hidden="1" x14ac:dyDescent="0.2"/>
    <row r="10959" ht="12.75" hidden="1" x14ac:dyDescent="0.2"/>
    <row r="10960" ht="12.75" hidden="1" x14ac:dyDescent="0.2"/>
    <row r="10961" ht="12.75" hidden="1" x14ac:dyDescent="0.2"/>
    <row r="10962" ht="12.75" hidden="1" x14ac:dyDescent="0.2"/>
    <row r="10963" ht="12.75" hidden="1" x14ac:dyDescent="0.2"/>
    <row r="10964" ht="12.75" hidden="1" x14ac:dyDescent="0.2"/>
    <row r="10965" ht="12.75" hidden="1" x14ac:dyDescent="0.2"/>
    <row r="10966" ht="12.75" hidden="1" x14ac:dyDescent="0.2"/>
    <row r="10967" ht="12.75" hidden="1" x14ac:dyDescent="0.2"/>
    <row r="10968" ht="12.75" hidden="1" x14ac:dyDescent="0.2"/>
    <row r="10969" ht="12.75" hidden="1" x14ac:dyDescent="0.2"/>
    <row r="10970" ht="12.75" hidden="1" x14ac:dyDescent="0.2"/>
    <row r="10971" ht="12.75" hidden="1" x14ac:dyDescent="0.2"/>
    <row r="10972" ht="12.75" hidden="1" x14ac:dyDescent="0.2"/>
    <row r="10973" ht="12.75" hidden="1" x14ac:dyDescent="0.2"/>
    <row r="10974" ht="12.75" hidden="1" x14ac:dyDescent="0.2"/>
    <row r="10975" ht="12.75" hidden="1" x14ac:dyDescent="0.2"/>
    <row r="10976" ht="12.75" hidden="1" x14ac:dyDescent="0.2"/>
    <row r="10977" ht="12.75" hidden="1" x14ac:dyDescent="0.2"/>
    <row r="10978" ht="12.75" hidden="1" x14ac:dyDescent="0.2"/>
    <row r="10979" ht="12.75" hidden="1" x14ac:dyDescent="0.2"/>
    <row r="10980" ht="12.75" hidden="1" x14ac:dyDescent="0.2"/>
    <row r="10981" ht="12.75" hidden="1" x14ac:dyDescent="0.2"/>
    <row r="10982" ht="12.75" hidden="1" x14ac:dyDescent="0.2"/>
    <row r="10983" ht="12.75" hidden="1" x14ac:dyDescent="0.2"/>
    <row r="10984" ht="12.75" hidden="1" x14ac:dyDescent="0.2"/>
    <row r="10985" ht="12.75" hidden="1" x14ac:dyDescent="0.2"/>
    <row r="10986" ht="12.75" hidden="1" x14ac:dyDescent="0.2"/>
    <row r="10987" ht="12.75" hidden="1" x14ac:dyDescent="0.2"/>
    <row r="10988" ht="12.75" hidden="1" x14ac:dyDescent="0.2"/>
    <row r="10989" ht="12.75" hidden="1" x14ac:dyDescent="0.2"/>
    <row r="10990" ht="12.75" hidden="1" x14ac:dyDescent="0.2"/>
    <row r="10991" ht="12.75" hidden="1" x14ac:dyDescent="0.2"/>
    <row r="10992" ht="12.75" hidden="1" x14ac:dyDescent="0.2"/>
    <row r="10993" ht="12.75" hidden="1" x14ac:dyDescent="0.2"/>
    <row r="10994" ht="12.75" hidden="1" x14ac:dyDescent="0.2"/>
    <row r="10995" ht="12.75" hidden="1" x14ac:dyDescent="0.2"/>
    <row r="10996" ht="12.75" hidden="1" x14ac:dyDescent="0.2"/>
    <row r="10997" ht="12.75" hidden="1" x14ac:dyDescent="0.2"/>
    <row r="10998" ht="12.75" hidden="1" x14ac:dyDescent="0.2"/>
    <row r="10999" ht="12.75" hidden="1" x14ac:dyDescent="0.2"/>
    <row r="11000" ht="12.75" hidden="1" x14ac:dyDescent="0.2"/>
    <row r="11001" ht="12.75" hidden="1" x14ac:dyDescent="0.2"/>
    <row r="11002" ht="12.75" hidden="1" x14ac:dyDescent="0.2"/>
    <row r="11003" ht="12.75" hidden="1" x14ac:dyDescent="0.2"/>
    <row r="11004" ht="12.75" hidden="1" x14ac:dyDescent="0.2"/>
    <row r="11005" ht="12.75" hidden="1" x14ac:dyDescent="0.2"/>
    <row r="11006" ht="12.75" hidden="1" x14ac:dyDescent="0.2"/>
    <row r="11007" ht="12.75" hidden="1" x14ac:dyDescent="0.2"/>
    <row r="11008" ht="12.75" hidden="1" x14ac:dyDescent="0.2"/>
    <row r="11009" ht="12.75" hidden="1" x14ac:dyDescent="0.2"/>
    <row r="11010" ht="12.75" hidden="1" x14ac:dyDescent="0.2"/>
    <row r="11011" ht="12.75" hidden="1" x14ac:dyDescent="0.2"/>
    <row r="11012" ht="12.75" hidden="1" x14ac:dyDescent="0.2"/>
    <row r="11013" ht="12.75" hidden="1" x14ac:dyDescent="0.2"/>
    <row r="11014" ht="12.75" hidden="1" x14ac:dyDescent="0.2"/>
    <row r="11015" ht="12.75" hidden="1" x14ac:dyDescent="0.2"/>
    <row r="11016" ht="12.75" hidden="1" x14ac:dyDescent="0.2"/>
    <row r="11017" ht="12.75" hidden="1" x14ac:dyDescent="0.2"/>
    <row r="11018" ht="12.75" hidden="1" x14ac:dyDescent="0.2"/>
    <row r="11019" ht="12.75" hidden="1" x14ac:dyDescent="0.2"/>
    <row r="11020" ht="12.75" hidden="1" x14ac:dyDescent="0.2"/>
    <row r="11021" ht="12.75" hidden="1" x14ac:dyDescent="0.2"/>
    <row r="11022" ht="12.75" hidden="1" x14ac:dyDescent="0.2"/>
    <row r="11023" ht="12.75" hidden="1" x14ac:dyDescent="0.2"/>
    <row r="11024" ht="12.75" hidden="1" x14ac:dyDescent="0.2"/>
    <row r="11025" ht="12.75" hidden="1" x14ac:dyDescent="0.2"/>
    <row r="11026" ht="12.75" hidden="1" x14ac:dyDescent="0.2"/>
    <row r="11027" ht="12.75" hidden="1" x14ac:dyDescent="0.2"/>
    <row r="11028" ht="12.75" hidden="1" x14ac:dyDescent="0.2"/>
    <row r="11029" ht="12.75" hidden="1" x14ac:dyDescent="0.2"/>
    <row r="11030" ht="12.75" hidden="1" x14ac:dyDescent="0.2"/>
    <row r="11031" ht="12.75" hidden="1" x14ac:dyDescent="0.2"/>
    <row r="11032" ht="12.75" hidden="1" x14ac:dyDescent="0.2"/>
    <row r="11033" ht="12.75" hidden="1" x14ac:dyDescent="0.2"/>
    <row r="11034" ht="12.75" hidden="1" x14ac:dyDescent="0.2"/>
    <row r="11035" ht="12.75" hidden="1" x14ac:dyDescent="0.2"/>
    <row r="11036" ht="12.75" hidden="1" x14ac:dyDescent="0.2"/>
    <row r="11037" ht="12.75" hidden="1" x14ac:dyDescent="0.2"/>
    <row r="11038" ht="12.75" hidden="1" x14ac:dyDescent="0.2"/>
    <row r="11039" ht="12.75" hidden="1" x14ac:dyDescent="0.2"/>
    <row r="11040" ht="12.75" hidden="1" x14ac:dyDescent="0.2"/>
    <row r="11041" ht="12.75" hidden="1" x14ac:dyDescent="0.2"/>
    <row r="11042" ht="12.75" hidden="1" x14ac:dyDescent="0.2"/>
    <row r="11043" ht="12.75" hidden="1" x14ac:dyDescent="0.2"/>
    <row r="11044" ht="12.75" hidden="1" x14ac:dyDescent="0.2"/>
    <row r="11045" ht="12.75" hidden="1" x14ac:dyDescent="0.2"/>
    <row r="11046" ht="12.75" hidden="1" x14ac:dyDescent="0.2"/>
    <row r="11047" ht="12.75" hidden="1" x14ac:dyDescent="0.2"/>
    <row r="11048" ht="12.75" hidden="1" x14ac:dyDescent="0.2"/>
    <row r="11049" ht="12.75" hidden="1" x14ac:dyDescent="0.2"/>
    <row r="11050" ht="12.75" hidden="1" x14ac:dyDescent="0.2"/>
    <row r="11051" ht="12.75" hidden="1" x14ac:dyDescent="0.2"/>
    <row r="11052" ht="12.75" hidden="1" x14ac:dyDescent="0.2"/>
    <row r="11053" ht="12.75" hidden="1" x14ac:dyDescent="0.2"/>
    <row r="11054" ht="12.75" hidden="1" x14ac:dyDescent="0.2"/>
    <row r="11055" ht="12.75" hidden="1" x14ac:dyDescent="0.2"/>
    <row r="11056" ht="12.75" hidden="1" x14ac:dyDescent="0.2"/>
    <row r="11057" ht="12.75" hidden="1" x14ac:dyDescent="0.2"/>
    <row r="11058" ht="12.75" hidden="1" x14ac:dyDescent="0.2"/>
    <row r="11059" ht="12.75" hidden="1" x14ac:dyDescent="0.2"/>
    <row r="11060" ht="12.75" hidden="1" x14ac:dyDescent="0.2"/>
    <row r="11061" ht="12.75" hidden="1" x14ac:dyDescent="0.2"/>
    <row r="11062" ht="12.75" hidden="1" x14ac:dyDescent="0.2"/>
    <row r="11063" ht="12.75" hidden="1" x14ac:dyDescent="0.2"/>
    <row r="11064" ht="12.75" hidden="1" x14ac:dyDescent="0.2"/>
    <row r="11065" ht="12.75" hidden="1" x14ac:dyDescent="0.2"/>
    <row r="11066" ht="12.75" hidden="1" x14ac:dyDescent="0.2"/>
    <row r="11067" ht="12.75" hidden="1" x14ac:dyDescent="0.2"/>
    <row r="11068" ht="12.75" hidden="1" x14ac:dyDescent="0.2"/>
    <row r="11069" ht="12.75" hidden="1" x14ac:dyDescent="0.2"/>
    <row r="11070" ht="12.75" hidden="1" x14ac:dyDescent="0.2"/>
    <row r="11071" ht="12.75" hidden="1" x14ac:dyDescent="0.2"/>
    <row r="11072" ht="12.75" hidden="1" x14ac:dyDescent="0.2"/>
    <row r="11073" ht="12.75" hidden="1" x14ac:dyDescent="0.2"/>
    <row r="11074" ht="12.75" hidden="1" x14ac:dyDescent="0.2"/>
    <row r="11075" ht="12.75" hidden="1" x14ac:dyDescent="0.2"/>
    <row r="11076" ht="12.75" hidden="1" x14ac:dyDescent="0.2"/>
    <row r="11077" ht="12.75" hidden="1" x14ac:dyDescent="0.2"/>
    <row r="11078" ht="12.75" hidden="1" x14ac:dyDescent="0.2"/>
    <row r="11079" ht="12.75" hidden="1" x14ac:dyDescent="0.2"/>
    <row r="11080" ht="12.75" hidden="1" x14ac:dyDescent="0.2"/>
    <row r="11081" ht="12.75" hidden="1" x14ac:dyDescent="0.2"/>
    <row r="11082" ht="12.75" hidden="1" x14ac:dyDescent="0.2"/>
    <row r="11083" ht="12.75" hidden="1" x14ac:dyDescent="0.2"/>
    <row r="11084" ht="12.75" hidden="1" x14ac:dyDescent="0.2"/>
    <row r="11085" ht="12.75" hidden="1" x14ac:dyDescent="0.2"/>
    <row r="11086" ht="12.75" hidden="1" x14ac:dyDescent="0.2"/>
    <row r="11087" ht="12.75" hidden="1" x14ac:dyDescent="0.2"/>
    <row r="11088" ht="12.75" hidden="1" x14ac:dyDescent="0.2"/>
    <row r="11089" ht="12.75" hidden="1" x14ac:dyDescent="0.2"/>
    <row r="11090" ht="12.75" hidden="1" x14ac:dyDescent="0.2"/>
    <row r="11091" ht="12.75" hidden="1" x14ac:dyDescent="0.2"/>
    <row r="11092" ht="12.75" hidden="1" x14ac:dyDescent="0.2"/>
    <row r="11093" ht="12.75" hidden="1" x14ac:dyDescent="0.2"/>
    <row r="11094" ht="12.75" hidden="1" x14ac:dyDescent="0.2"/>
    <row r="11095" ht="12.75" hidden="1" x14ac:dyDescent="0.2"/>
    <row r="11096" ht="12.75" hidden="1" x14ac:dyDescent="0.2"/>
    <row r="11097" ht="12.75" hidden="1" x14ac:dyDescent="0.2"/>
    <row r="11098" ht="12.75" hidden="1" x14ac:dyDescent="0.2"/>
    <row r="11099" ht="12.75" hidden="1" x14ac:dyDescent="0.2"/>
    <row r="11100" ht="12.75" hidden="1" x14ac:dyDescent="0.2"/>
    <row r="11101" ht="12.75" hidden="1" x14ac:dyDescent="0.2"/>
    <row r="11102" ht="12.75" hidden="1" x14ac:dyDescent="0.2"/>
    <row r="11103" ht="12.75" hidden="1" x14ac:dyDescent="0.2"/>
    <row r="11104" ht="12.75" hidden="1" x14ac:dyDescent="0.2"/>
    <row r="11105" ht="12.75" hidden="1" x14ac:dyDescent="0.2"/>
    <row r="11106" ht="12.75" hidden="1" x14ac:dyDescent="0.2"/>
    <row r="11107" ht="12.75" hidden="1" x14ac:dyDescent="0.2"/>
    <row r="11108" ht="12.75" hidden="1" x14ac:dyDescent="0.2"/>
    <row r="11109" ht="12.75" hidden="1" x14ac:dyDescent="0.2"/>
    <row r="11110" ht="12.75" hidden="1" x14ac:dyDescent="0.2"/>
    <row r="11111" ht="12.75" hidden="1" x14ac:dyDescent="0.2"/>
    <row r="11112" ht="12.75" hidden="1" x14ac:dyDescent="0.2"/>
    <row r="11113" ht="12.75" hidden="1" x14ac:dyDescent="0.2"/>
    <row r="11114" ht="12.75" hidden="1" x14ac:dyDescent="0.2"/>
    <row r="11115" ht="12.75" hidden="1" x14ac:dyDescent="0.2"/>
    <row r="11116" ht="12.75" hidden="1" x14ac:dyDescent="0.2"/>
    <row r="11117" ht="12.75" hidden="1" x14ac:dyDescent="0.2"/>
    <row r="11118" ht="12.75" hidden="1" x14ac:dyDescent="0.2"/>
    <row r="11119" ht="12.75" hidden="1" x14ac:dyDescent="0.2"/>
    <row r="11120" ht="12.75" hidden="1" x14ac:dyDescent="0.2"/>
    <row r="11121" ht="12.75" hidden="1" x14ac:dyDescent="0.2"/>
    <row r="11122" ht="12.75" hidden="1" x14ac:dyDescent="0.2"/>
    <row r="11123" ht="12.75" hidden="1" x14ac:dyDescent="0.2"/>
    <row r="11124" ht="12.75" hidden="1" x14ac:dyDescent="0.2"/>
    <row r="11125" ht="12.75" hidden="1" x14ac:dyDescent="0.2"/>
    <row r="11126" ht="12.75" hidden="1" x14ac:dyDescent="0.2"/>
    <row r="11127" ht="12.75" hidden="1" x14ac:dyDescent="0.2"/>
    <row r="11128" ht="12.75" hidden="1" x14ac:dyDescent="0.2"/>
    <row r="11129" ht="12.75" hidden="1" x14ac:dyDescent="0.2"/>
    <row r="11130" ht="12.75" hidden="1" x14ac:dyDescent="0.2"/>
    <row r="11131" ht="12.75" hidden="1" x14ac:dyDescent="0.2"/>
    <row r="11132" ht="12.75" hidden="1" x14ac:dyDescent="0.2"/>
    <row r="11133" ht="12.75" hidden="1" x14ac:dyDescent="0.2"/>
    <row r="11134" ht="12.75" hidden="1" x14ac:dyDescent="0.2"/>
    <row r="11135" ht="12.75" hidden="1" x14ac:dyDescent="0.2"/>
    <row r="11136" ht="12.75" hidden="1" x14ac:dyDescent="0.2"/>
    <row r="11137" ht="12.75" hidden="1" x14ac:dyDescent="0.2"/>
    <row r="11138" ht="12.75" hidden="1" x14ac:dyDescent="0.2"/>
    <row r="11139" ht="12.75" hidden="1" x14ac:dyDescent="0.2"/>
    <row r="11140" ht="12.75" hidden="1" x14ac:dyDescent="0.2"/>
    <row r="11141" ht="12.75" hidden="1" x14ac:dyDescent="0.2"/>
    <row r="11142" ht="12.75" hidden="1" x14ac:dyDescent="0.2"/>
    <row r="11143" ht="12.75" hidden="1" x14ac:dyDescent="0.2"/>
    <row r="11144" ht="12.75" hidden="1" x14ac:dyDescent="0.2"/>
    <row r="11145" ht="12.75" hidden="1" x14ac:dyDescent="0.2"/>
    <row r="11146" ht="12.75" hidden="1" x14ac:dyDescent="0.2"/>
    <row r="11147" ht="12.75" hidden="1" x14ac:dyDescent="0.2"/>
    <row r="11148" ht="12.75" hidden="1" x14ac:dyDescent="0.2"/>
    <row r="11149" ht="12.75" hidden="1" x14ac:dyDescent="0.2"/>
    <row r="11150" ht="12.75" hidden="1" x14ac:dyDescent="0.2"/>
    <row r="11151" ht="12.75" hidden="1" x14ac:dyDescent="0.2"/>
    <row r="11152" ht="12.75" hidden="1" x14ac:dyDescent="0.2"/>
    <row r="11153" ht="12.75" hidden="1" x14ac:dyDescent="0.2"/>
    <row r="11154" ht="12.75" hidden="1" x14ac:dyDescent="0.2"/>
    <row r="11155" ht="12.75" hidden="1" x14ac:dyDescent="0.2"/>
    <row r="11156" ht="12.75" hidden="1" x14ac:dyDescent="0.2"/>
    <row r="11157" ht="12.75" hidden="1" x14ac:dyDescent="0.2"/>
    <row r="11158" ht="12.75" hidden="1" x14ac:dyDescent="0.2"/>
    <row r="11159" ht="12.75" hidden="1" x14ac:dyDescent="0.2"/>
    <row r="11160" ht="12.75" hidden="1" x14ac:dyDescent="0.2"/>
    <row r="11161" ht="12.75" hidden="1" x14ac:dyDescent="0.2"/>
    <row r="11162" ht="12.75" hidden="1" x14ac:dyDescent="0.2"/>
    <row r="11163" ht="12.75" hidden="1" x14ac:dyDescent="0.2"/>
    <row r="11164" ht="12.75" hidden="1" x14ac:dyDescent="0.2"/>
    <row r="11165" ht="12.75" hidden="1" x14ac:dyDescent="0.2"/>
    <row r="11166" ht="12.75" hidden="1" x14ac:dyDescent="0.2"/>
    <row r="11167" ht="12.75" hidden="1" x14ac:dyDescent="0.2"/>
    <row r="11168" ht="12.75" hidden="1" x14ac:dyDescent="0.2"/>
    <row r="11169" ht="12.75" hidden="1" x14ac:dyDescent="0.2"/>
    <row r="11170" ht="12.75" hidden="1" x14ac:dyDescent="0.2"/>
    <row r="11171" ht="12.75" hidden="1" x14ac:dyDescent="0.2"/>
    <row r="11172" ht="12.75" hidden="1" x14ac:dyDescent="0.2"/>
    <row r="11173" ht="12.75" hidden="1" x14ac:dyDescent="0.2"/>
    <row r="11174" ht="12.75" hidden="1" x14ac:dyDescent="0.2"/>
    <row r="11175" ht="12.75" hidden="1" x14ac:dyDescent="0.2"/>
    <row r="11176" ht="12.75" hidden="1" x14ac:dyDescent="0.2"/>
    <row r="11177" ht="12.75" hidden="1" x14ac:dyDescent="0.2"/>
    <row r="11178" ht="12.75" hidden="1" x14ac:dyDescent="0.2"/>
    <row r="11179" ht="12.75" hidden="1" x14ac:dyDescent="0.2"/>
    <row r="11180" ht="12.75" hidden="1" x14ac:dyDescent="0.2"/>
    <row r="11181" ht="12.75" hidden="1" x14ac:dyDescent="0.2"/>
    <row r="11182" ht="12.75" hidden="1" x14ac:dyDescent="0.2"/>
    <row r="11183" ht="12.75" hidden="1" x14ac:dyDescent="0.2"/>
    <row r="11184" ht="12.75" hidden="1" x14ac:dyDescent="0.2"/>
    <row r="11185" ht="12.75" hidden="1" x14ac:dyDescent="0.2"/>
    <row r="11186" ht="12.75" hidden="1" x14ac:dyDescent="0.2"/>
    <row r="11187" ht="12.75" hidden="1" x14ac:dyDescent="0.2"/>
    <row r="11188" ht="12.75" hidden="1" x14ac:dyDescent="0.2"/>
    <row r="11189" ht="12.75" hidden="1" x14ac:dyDescent="0.2"/>
    <row r="11190" ht="12.75" hidden="1" x14ac:dyDescent="0.2"/>
    <row r="11191" ht="12.75" hidden="1" x14ac:dyDescent="0.2"/>
    <row r="11192" ht="12.75" hidden="1" x14ac:dyDescent="0.2"/>
    <row r="11193" ht="12.75" hidden="1" x14ac:dyDescent="0.2"/>
    <row r="11194" ht="12.75" hidden="1" x14ac:dyDescent="0.2"/>
    <row r="11195" ht="12.75" hidden="1" x14ac:dyDescent="0.2"/>
    <row r="11196" ht="12.75" hidden="1" x14ac:dyDescent="0.2"/>
    <row r="11197" ht="12.75" hidden="1" x14ac:dyDescent="0.2"/>
    <row r="11198" ht="12.75" hidden="1" x14ac:dyDescent="0.2"/>
    <row r="11199" ht="12.75" hidden="1" x14ac:dyDescent="0.2"/>
    <row r="11200" ht="12.75" hidden="1" x14ac:dyDescent="0.2"/>
    <row r="11201" ht="12.75" hidden="1" x14ac:dyDescent="0.2"/>
    <row r="11202" ht="12.75" hidden="1" x14ac:dyDescent="0.2"/>
    <row r="11203" ht="12.75" hidden="1" x14ac:dyDescent="0.2"/>
    <row r="11204" ht="12.75" hidden="1" x14ac:dyDescent="0.2"/>
    <row r="11205" ht="12.75" hidden="1" x14ac:dyDescent="0.2"/>
    <row r="11206" ht="12.75" hidden="1" x14ac:dyDescent="0.2"/>
    <row r="11207" ht="12.75" hidden="1" x14ac:dyDescent="0.2"/>
    <row r="11208" ht="12.75" hidden="1" x14ac:dyDescent="0.2"/>
    <row r="11209" ht="12.75" hidden="1" x14ac:dyDescent="0.2"/>
    <row r="11210" ht="12.75" hidden="1" x14ac:dyDescent="0.2"/>
    <row r="11211" ht="12.75" hidden="1" x14ac:dyDescent="0.2"/>
    <row r="11212" ht="12.75" hidden="1" x14ac:dyDescent="0.2"/>
    <row r="11213" ht="12.75" hidden="1" x14ac:dyDescent="0.2"/>
    <row r="11214" ht="12.75" hidden="1" x14ac:dyDescent="0.2"/>
    <row r="11215" ht="12.75" hidden="1" x14ac:dyDescent="0.2"/>
    <row r="11216" ht="12.75" hidden="1" x14ac:dyDescent="0.2"/>
    <row r="11217" ht="12.75" hidden="1" x14ac:dyDescent="0.2"/>
    <row r="11218" ht="12.75" hidden="1" x14ac:dyDescent="0.2"/>
    <row r="11219" ht="12.75" hidden="1" x14ac:dyDescent="0.2"/>
    <row r="11220" ht="12.75" hidden="1" x14ac:dyDescent="0.2"/>
    <row r="11221" ht="12.75" hidden="1" x14ac:dyDescent="0.2"/>
    <row r="11222" ht="12.75" hidden="1" x14ac:dyDescent="0.2"/>
    <row r="11223" ht="12.75" hidden="1" x14ac:dyDescent="0.2"/>
    <row r="11224" ht="12.75" hidden="1" x14ac:dyDescent="0.2"/>
    <row r="11225" ht="12.75" hidden="1" x14ac:dyDescent="0.2"/>
    <row r="11226" ht="12.75" hidden="1" x14ac:dyDescent="0.2"/>
    <row r="11227" ht="12.75" hidden="1" x14ac:dyDescent="0.2"/>
    <row r="11228" ht="12.75" hidden="1" x14ac:dyDescent="0.2"/>
    <row r="11229" ht="12.75" hidden="1" x14ac:dyDescent="0.2"/>
    <row r="11230" ht="12.75" hidden="1" x14ac:dyDescent="0.2"/>
    <row r="11231" ht="12.75" hidden="1" x14ac:dyDescent="0.2"/>
    <row r="11232" ht="12.75" hidden="1" x14ac:dyDescent="0.2"/>
    <row r="11233" ht="12.75" hidden="1" x14ac:dyDescent="0.2"/>
    <row r="11234" ht="12.75" hidden="1" x14ac:dyDescent="0.2"/>
    <row r="11235" ht="12.75" hidden="1" x14ac:dyDescent="0.2"/>
    <row r="11236" ht="12.75" hidden="1" x14ac:dyDescent="0.2"/>
    <row r="11237" ht="12.75" hidden="1" x14ac:dyDescent="0.2"/>
    <row r="11238" ht="12.75" hidden="1" x14ac:dyDescent="0.2"/>
    <row r="11239" ht="12.75" hidden="1" x14ac:dyDescent="0.2"/>
    <row r="11240" ht="12.75" hidden="1" x14ac:dyDescent="0.2"/>
    <row r="11241" ht="12.75" hidden="1" x14ac:dyDescent="0.2"/>
    <row r="11242" ht="12.75" hidden="1" x14ac:dyDescent="0.2"/>
    <row r="11243" ht="12.75" hidden="1" x14ac:dyDescent="0.2"/>
    <row r="11244" ht="12.75" hidden="1" x14ac:dyDescent="0.2"/>
    <row r="11245" ht="12.75" hidden="1" x14ac:dyDescent="0.2"/>
    <row r="11246" ht="12.75" hidden="1" x14ac:dyDescent="0.2"/>
    <row r="11247" ht="12.75" hidden="1" x14ac:dyDescent="0.2"/>
    <row r="11248" ht="12.75" hidden="1" x14ac:dyDescent="0.2"/>
    <row r="11249" ht="12.75" hidden="1" x14ac:dyDescent="0.2"/>
    <row r="11250" ht="12.75" hidden="1" x14ac:dyDescent="0.2"/>
    <row r="11251" ht="12.75" hidden="1" x14ac:dyDescent="0.2"/>
    <row r="11252" ht="12.75" hidden="1" x14ac:dyDescent="0.2"/>
    <row r="11253" ht="12.75" hidden="1" x14ac:dyDescent="0.2"/>
    <row r="11254" ht="12.75" hidden="1" x14ac:dyDescent="0.2"/>
    <row r="11255" ht="12.75" hidden="1" x14ac:dyDescent="0.2"/>
    <row r="11256" ht="12.75" hidden="1" x14ac:dyDescent="0.2"/>
    <row r="11257" ht="12.75" hidden="1" x14ac:dyDescent="0.2"/>
    <row r="11258" ht="12.75" hidden="1" x14ac:dyDescent="0.2"/>
    <row r="11259" ht="12.75" hidden="1" x14ac:dyDescent="0.2"/>
    <row r="11260" ht="12.75" hidden="1" x14ac:dyDescent="0.2"/>
    <row r="11261" ht="12.75" hidden="1" x14ac:dyDescent="0.2"/>
    <row r="11262" ht="12.75" hidden="1" x14ac:dyDescent="0.2"/>
    <row r="11263" ht="12.75" hidden="1" x14ac:dyDescent="0.2"/>
    <row r="11264" ht="12.75" hidden="1" x14ac:dyDescent="0.2"/>
    <row r="11265" ht="12.75" hidden="1" x14ac:dyDescent="0.2"/>
    <row r="11266" ht="12.75" hidden="1" x14ac:dyDescent="0.2"/>
    <row r="11267" ht="12.75" hidden="1" x14ac:dyDescent="0.2"/>
    <row r="11268" ht="12.75" hidden="1" x14ac:dyDescent="0.2"/>
    <row r="11269" ht="12.75" hidden="1" x14ac:dyDescent="0.2"/>
    <row r="11270" ht="12.75" hidden="1" x14ac:dyDescent="0.2"/>
    <row r="11271" ht="12.75" hidden="1" x14ac:dyDescent="0.2"/>
    <row r="11272" ht="12.75" hidden="1" x14ac:dyDescent="0.2"/>
    <row r="11273" ht="12.75" hidden="1" x14ac:dyDescent="0.2"/>
    <row r="11274" ht="12.75" hidden="1" x14ac:dyDescent="0.2"/>
    <row r="11275" ht="12.75" hidden="1" x14ac:dyDescent="0.2"/>
    <row r="11276" ht="12.75" hidden="1" x14ac:dyDescent="0.2"/>
    <row r="11277" ht="12.75" hidden="1" x14ac:dyDescent="0.2"/>
    <row r="11278" ht="12.75" hidden="1" x14ac:dyDescent="0.2"/>
    <row r="11279" ht="12.75" hidden="1" x14ac:dyDescent="0.2"/>
    <row r="11280" ht="12.75" hidden="1" x14ac:dyDescent="0.2"/>
    <row r="11281" ht="12.75" hidden="1" x14ac:dyDescent="0.2"/>
    <row r="11282" ht="12.75" hidden="1" x14ac:dyDescent="0.2"/>
    <row r="11283" ht="12.75" hidden="1" x14ac:dyDescent="0.2"/>
    <row r="11284" ht="12.75" hidden="1" x14ac:dyDescent="0.2"/>
    <row r="11285" ht="12.75" hidden="1" x14ac:dyDescent="0.2"/>
    <row r="11286" ht="12.75" hidden="1" x14ac:dyDescent="0.2"/>
    <row r="11287" ht="12.75" hidden="1" x14ac:dyDescent="0.2"/>
    <row r="11288" ht="12.75" hidden="1" x14ac:dyDescent="0.2"/>
    <row r="11289" ht="12.75" hidden="1" x14ac:dyDescent="0.2"/>
    <row r="11290" ht="12.75" hidden="1" x14ac:dyDescent="0.2"/>
    <row r="11291" ht="12.75" hidden="1" x14ac:dyDescent="0.2"/>
    <row r="11292" ht="12.75" hidden="1" x14ac:dyDescent="0.2"/>
    <row r="11293" ht="12.75" hidden="1" x14ac:dyDescent="0.2"/>
    <row r="11294" ht="12.75" hidden="1" x14ac:dyDescent="0.2"/>
    <row r="11295" ht="12.75" hidden="1" x14ac:dyDescent="0.2"/>
    <row r="11296" ht="12.75" hidden="1" x14ac:dyDescent="0.2"/>
    <row r="11297" ht="12.75" hidden="1" x14ac:dyDescent="0.2"/>
    <row r="11298" ht="12.75" hidden="1" x14ac:dyDescent="0.2"/>
    <row r="11299" ht="12.75" hidden="1" x14ac:dyDescent="0.2"/>
    <row r="11300" ht="12.75" hidden="1" x14ac:dyDescent="0.2"/>
    <row r="11301" ht="12.75" hidden="1" x14ac:dyDescent="0.2"/>
    <row r="11302" ht="12.75" hidden="1" x14ac:dyDescent="0.2"/>
    <row r="11303" ht="12.75" hidden="1" x14ac:dyDescent="0.2"/>
    <row r="11304" ht="12.75" hidden="1" x14ac:dyDescent="0.2"/>
    <row r="11305" ht="12.75" hidden="1" x14ac:dyDescent="0.2"/>
    <row r="11306" ht="12.75" hidden="1" x14ac:dyDescent="0.2"/>
    <row r="11307" ht="12.75" hidden="1" x14ac:dyDescent="0.2"/>
    <row r="11308" ht="12.75" hidden="1" x14ac:dyDescent="0.2"/>
    <row r="11309" ht="12.75" hidden="1" x14ac:dyDescent="0.2"/>
    <row r="11310" ht="12.75" hidden="1" x14ac:dyDescent="0.2"/>
    <row r="11311" ht="12.75" hidden="1" x14ac:dyDescent="0.2"/>
    <row r="11312" ht="12.75" hidden="1" x14ac:dyDescent="0.2"/>
    <row r="11313" ht="12.75" hidden="1" x14ac:dyDescent="0.2"/>
    <row r="11314" ht="12.75" hidden="1" x14ac:dyDescent="0.2"/>
    <row r="11315" ht="12.75" hidden="1" x14ac:dyDescent="0.2"/>
    <row r="11316" ht="12.75" hidden="1" x14ac:dyDescent="0.2"/>
    <row r="11317" ht="12.75" hidden="1" x14ac:dyDescent="0.2"/>
    <row r="11318" ht="12.75" hidden="1" x14ac:dyDescent="0.2"/>
    <row r="11319" ht="12.75" hidden="1" x14ac:dyDescent="0.2"/>
    <row r="11320" ht="12.75" hidden="1" x14ac:dyDescent="0.2"/>
    <row r="11321" ht="12.75" hidden="1" x14ac:dyDescent="0.2"/>
    <row r="11322" ht="12.75" hidden="1" x14ac:dyDescent="0.2"/>
    <row r="11323" ht="12.75" hidden="1" x14ac:dyDescent="0.2"/>
    <row r="11324" ht="12.75" hidden="1" x14ac:dyDescent="0.2"/>
    <row r="11325" ht="12.75" hidden="1" x14ac:dyDescent="0.2"/>
    <row r="11326" ht="12.75" hidden="1" x14ac:dyDescent="0.2"/>
    <row r="11327" ht="12.75" hidden="1" x14ac:dyDescent="0.2"/>
    <row r="11328" ht="12.75" hidden="1" x14ac:dyDescent="0.2"/>
    <row r="11329" ht="12.75" hidden="1" x14ac:dyDescent="0.2"/>
    <row r="11330" ht="12.75" hidden="1" x14ac:dyDescent="0.2"/>
    <row r="11331" ht="12.75" hidden="1" x14ac:dyDescent="0.2"/>
    <row r="11332" ht="12.75" hidden="1" x14ac:dyDescent="0.2"/>
    <row r="11333" ht="12.75" hidden="1" x14ac:dyDescent="0.2"/>
    <row r="11334" ht="12.75" hidden="1" x14ac:dyDescent="0.2"/>
    <row r="11335" ht="12.75" hidden="1" x14ac:dyDescent="0.2"/>
    <row r="11336" ht="12.75" hidden="1" x14ac:dyDescent="0.2"/>
    <row r="11337" ht="12.75" hidden="1" x14ac:dyDescent="0.2"/>
    <row r="11338" ht="12.75" hidden="1" x14ac:dyDescent="0.2"/>
    <row r="11339" ht="12.75" hidden="1" x14ac:dyDescent="0.2"/>
    <row r="11340" ht="12.75" hidden="1" x14ac:dyDescent="0.2"/>
    <row r="11341" ht="12.75" hidden="1" x14ac:dyDescent="0.2"/>
    <row r="11342" ht="12.75" hidden="1" x14ac:dyDescent="0.2"/>
    <row r="11343" ht="12.75" hidden="1" x14ac:dyDescent="0.2"/>
    <row r="11344" ht="12.75" hidden="1" x14ac:dyDescent="0.2"/>
    <row r="11345" ht="12.75" hidden="1" x14ac:dyDescent="0.2"/>
    <row r="11346" ht="12.75" hidden="1" x14ac:dyDescent="0.2"/>
    <row r="11347" ht="12.75" hidden="1" x14ac:dyDescent="0.2"/>
    <row r="11348" ht="12.75" hidden="1" x14ac:dyDescent="0.2"/>
    <row r="11349" ht="12.75" hidden="1" x14ac:dyDescent="0.2"/>
    <row r="11350" ht="12.75" hidden="1" x14ac:dyDescent="0.2"/>
    <row r="11351" ht="12.75" hidden="1" x14ac:dyDescent="0.2"/>
    <row r="11352" ht="12.75" hidden="1" x14ac:dyDescent="0.2"/>
    <row r="11353" ht="12.75" hidden="1" x14ac:dyDescent="0.2"/>
    <row r="11354" ht="12.75" hidden="1" x14ac:dyDescent="0.2"/>
    <row r="11355" ht="12.75" hidden="1" x14ac:dyDescent="0.2"/>
    <row r="11356" ht="12.75" hidden="1" x14ac:dyDescent="0.2"/>
    <row r="11357" ht="12.75" hidden="1" x14ac:dyDescent="0.2"/>
    <row r="11358" ht="12.75" hidden="1" x14ac:dyDescent="0.2"/>
    <row r="11359" ht="12.75" hidden="1" x14ac:dyDescent="0.2"/>
    <row r="11360" ht="12.75" hidden="1" x14ac:dyDescent="0.2"/>
    <row r="11361" ht="12.75" hidden="1" x14ac:dyDescent="0.2"/>
    <row r="11362" ht="12.75" hidden="1" x14ac:dyDescent="0.2"/>
    <row r="11363" ht="12.75" hidden="1" x14ac:dyDescent="0.2"/>
    <row r="11364" ht="12.75" hidden="1" x14ac:dyDescent="0.2"/>
    <row r="11365" ht="12.75" hidden="1" x14ac:dyDescent="0.2"/>
    <row r="11366" ht="12.75" hidden="1" x14ac:dyDescent="0.2"/>
    <row r="11367" ht="12.75" hidden="1" x14ac:dyDescent="0.2"/>
    <row r="11368" ht="12.75" hidden="1" x14ac:dyDescent="0.2"/>
    <row r="11369" ht="12.75" hidden="1" x14ac:dyDescent="0.2"/>
    <row r="11370" ht="12.75" hidden="1" x14ac:dyDescent="0.2"/>
    <row r="11371" ht="12.75" hidden="1" x14ac:dyDescent="0.2"/>
    <row r="11372" ht="12.75" hidden="1" x14ac:dyDescent="0.2"/>
    <row r="11373" ht="12.75" hidden="1" x14ac:dyDescent="0.2"/>
    <row r="11374" ht="12.75" hidden="1" x14ac:dyDescent="0.2"/>
    <row r="11375" ht="12.75" hidden="1" x14ac:dyDescent="0.2"/>
    <row r="11376" ht="12.75" hidden="1" x14ac:dyDescent="0.2"/>
    <row r="11377" ht="12.75" hidden="1" x14ac:dyDescent="0.2"/>
    <row r="11378" ht="12.75" hidden="1" x14ac:dyDescent="0.2"/>
    <row r="11379" ht="12.75" hidden="1" x14ac:dyDescent="0.2"/>
    <row r="11380" ht="12.75" hidden="1" x14ac:dyDescent="0.2"/>
    <row r="11381" ht="12.75" hidden="1" x14ac:dyDescent="0.2"/>
    <row r="11382" ht="12.75" hidden="1" x14ac:dyDescent="0.2"/>
    <row r="11383" ht="12.75" hidden="1" x14ac:dyDescent="0.2"/>
    <row r="11384" ht="12.75" hidden="1" x14ac:dyDescent="0.2"/>
    <row r="11385" ht="12.75" hidden="1" x14ac:dyDescent="0.2"/>
    <row r="11386" ht="12.75" hidden="1" x14ac:dyDescent="0.2"/>
    <row r="11387" ht="12.75" hidden="1" x14ac:dyDescent="0.2"/>
    <row r="11388" ht="12.75" hidden="1" x14ac:dyDescent="0.2"/>
    <row r="11389" ht="12.75" hidden="1" x14ac:dyDescent="0.2"/>
    <row r="11390" ht="12.75" hidden="1" x14ac:dyDescent="0.2"/>
    <row r="11391" ht="12.75" hidden="1" x14ac:dyDescent="0.2"/>
    <row r="11392" ht="12.75" hidden="1" x14ac:dyDescent="0.2"/>
    <row r="11393" ht="12.75" hidden="1" x14ac:dyDescent="0.2"/>
    <row r="11394" ht="12.75" hidden="1" x14ac:dyDescent="0.2"/>
    <row r="11395" ht="12.75" hidden="1" x14ac:dyDescent="0.2"/>
    <row r="11396" ht="12.75" hidden="1" x14ac:dyDescent="0.2"/>
    <row r="11397" ht="12.75" hidden="1" x14ac:dyDescent="0.2"/>
    <row r="11398" ht="12.75" hidden="1" x14ac:dyDescent="0.2"/>
    <row r="11399" ht="12.75" hidden="1" x14ac:dyDescent="0.2"/>
    <row r="11400" ht="12.75" hidden="1" x14ac:dyDescent="0.2"/>
    <row r="11401" ht="12.75" hidden="1" x14ac:dyDescent="0.2"/>
    <row r="11402" ht="12.75" hidden="1" x14ac:dyDescent="0.2"/>
    <row r="11403" ht="12.75" hidden="1" x14ac:dyDescent="0.2"/>
    <row r="11404" ht="12.75" hidden="1" x14ac:dyDescent="0.2"/>
    <row r="11405" ht="12.75" hidden="1" x14ac:dyDescent="0.2"/>
    <row r="11406" ht="12.75" hidden="1" x14ac:dyDescent="0.2"/>
    <row r="11407" ht="12.75" hidden="1" x14ac:dyDescent="0.2"/>
    <row r="11408" ht="12.75" hidden="1" x14ac:dyDescent="0.2"/>
    <row r="11409" ht="12.75" hidden="1" x14ac:dyDescent="0.2"/>
    <row r="11410" ht="12.75" hidden="1" x14ac:dyDescent="0.2"/>
    <row r="11411" ht="12.75" hidden="1" x14ac:dyDescent="0.2"/>
    <row r="11412" ht="12.75" hidden="1" x14ac:dyDescent="0.2"/>
    <row r="11413" ht="12.75" hidden="1" x14ac:dyDescent="0.2"/>
    <row r="11414" ht="12.75" hidden="1" x14ac:dyDescent="0.2"/>
    <row r="11415" ht="12.75" hidden="1" x14ac:dyDescent="0.2"/>
    <row r="11416" ht="12.75" hidden="1" x14ac:dyDescent="0.2"/>
    <row r="11417" ht="12.75" hidden="1" x14ac:dyDescent="0.2"/>
    <row r="11418" ht="12.75" hidden="1" x14ac:dyDescent="0.2"/>
    <row r="11419" ht="12.75" hidden="1" x14ac:dyDescent="0.2"/>
    <row r="11420" ht="12.75" hidden="1" x14ac:dyDescent="0.2"/>
    <row r="11421" ht="12.75" hidden="1" x14ac:dyDescent="0.2"/>
    <row r="11422" ht="12.75" hidden="1" x14ac:dyDescent="0.2"/>
    <row r="11423" ht="12.75" hidden="1" x14ac:dyDescent="0.2"/>
    <row r="11424" ht="12.75" hidden="1" x14ac:dyDescent="0.2"/>
    <row r="11425" ht="12.75" hidden="1" x14ac:dyDescent="0.2"/>
    <row r="11426" ht="12.75" hidden="1" x14ac:dyDescent="0.2"/>
    <row r="11427" ht="12.75" hidden="1" x14ac:dyDescent="0.2"/>
    <row r="11428" ht="12.75" hidden="1" x14ac:dyDescent="0.2"/>
    <row r="11429" ht="12.75" hidden="1" x14ac:dyDescent="0.2"/>
    <row r="11430" ht="12.75" hidden="1" x14ac:dyDescent="0.2"/>
    <row r="11431" ht="12.75" hidden="1" x14ac:dyDescent="0.2"/>
    <row r="11432" ht="12.75" hidden="1" x14ac:dyDescent="0.2"/>
    <row r="11433" ht="12.75" hidden="1" x14ac:dyDescent="0.2"/>
    <row r="11434" ht="12.75" hidden="1" x14ac:dyDescent="0.2"/>
    <row r="11435" ht="12.75" hidden="1" x14ac:dyDescent="0.2"/>
    <row r="11436" ht="12.75" hidden="1" x14ac:dyDescent="0.2"/>
    <row r="11437" ht="12.75" hidden="1" x14ac:dyDescent="0.2"/>
    <row r="11438" ht="12.75" hidden="1" x14ac:dyDescent="0.2"/>
    <row r="11439" ht="12.75" hidden="1" x14ac:dyDescent="0.2"/>
    <row r="11440" ht="12.75" hidden="1" x14ac:dyDescent="0.2"/>
    <row r="11441" ht="12.75" hidden="1" x14ac:dyDescent="0.2"/>
    <row r="11442" ht="12.75" hidden="1" x14ac:dyDescent="0.2"/>
    <row r="11443" ht="12.75" hidden="1" x14ac:dyDescent="0.2"/>
    <row r="11444" ht="12.75" hidden="1" x14ac:dyDescent="0.2"/>
    <row r="11445" ht="12.75" hidden="1" x14ac:dyDescent="0.2"/>
    <row r="11446" ht="12.75" hidden="1" x14ac:dyDescent="0.2"/>
    <row r="11447" ht="12.75" hidden="1" x14ac:dyDescent="0.2"/>
    <row r="11448" ht="12.75" hidden="1" x14ac:dyDescent="0.2"/>
    <row r="11449" ht="12.75" hidden="1" x14ac:dyDescent="0.2"/>
    <row r="11450" ht="12.75" hidden="1" x14ac:dyDescent="0.2"/>
    <row r="11451" ht="12.75" hidden="1" x14ac:dyDescent="0.2"/>
    <row r="11452" ht="12.75" hidden="1" x14ac:dyDescent="0.2"/>
    <row r="11453" ht="12.75" hidden="1" x14ac:dyDescent="0.2"/>
    <row r="11454" ht="12.75" hidden="1" x14ac:dyDescent="0.2"/>
    <row r="11455" ht="12.75" hidden="1" x14ac:dyDescent="0.2"/>
    <row r="11456" ht="12.75" hidden="1" x14ac:dyDescent="0.2"/>
    <row r="11457" ht="12.75" hidden="1" x14ac:dyDescent="0.2"/>
    <row r="11458" ht="12.75" hidden="1" x14ac:dyDescent="0.2"/>
    <row r="11459" ht="12.75" hidden="1" x14ac:dyDescent="0.2"/>
    <row r="11460" ht="12.75" hidden="1" x14ac:dyDescent="0.2"/>
    <row r="11461" ht="12.75" hidden="1" x14ac:dyDescent="0.2"/>
    <row r="11462" ht="12.75" hidden="1" x14ac:dyDescent="0.2"/>
    <row r="11463" ht="12.75" hidden="1" x14ac:dyDescent="0.2"/>
    <row r="11464" ht="12.75" hidden="1" x14ac:dyDescent="0.2"/>
    <row r="11465" ht="12.75" hidden="1" x14ac:dyDescent="0.2"/>
    <row r="11466" ht="12.75" hidden="1" x14ac:dyDescent="0.2"/>
    <row r="11467" ht="12.75" hidden="1" x14ac:dyDescent="0.2"/>
    <row r="11468" ht="12.75" hidden="1" x14ac:dyDescent="0.2"/>
    <row r="11469" ht="12.75" hidden="1" x14ac:dyDescent="0.2"/>
    <row r="11470" ht="12.75" hidden="1" x14ac:dyDescent="0.2"/>
    <row r="11471" ht="12.75" hidden="1" x14ac:dyDescent="0.2"/>
    <row r="11472" ht="12.75" hidden="1" x14ac:dyDescent="0.2"/>
    <row r="11473" ht="12.75" hidden="1" x14ac:dyDescent="0.2"/>
    <row r="11474" ht="12.75" hidden="1" x14ac:dyDescent="0.2"/>
    <row r="11475" ht="12.75" hidden="1" x14ac:dyDescent="0.2"/>
    <row r="11476" ht="12.75" hidden="1" x14ac:dyDescent="0.2"/>
    <row r="11477" ht="12.75" hidden="1" x14ac:dyDescent="0.2"/>
    <row r="11478" ht="12.75" hidden="1" x14ac:dyDescent="0.2"/>
    <row r="11479" ht="12.75" hidden="1" x14ac:dyDescent="0.2"/>
    <row r="11480" ht="12.75" hidden="1" x14ac:dyDescent="0.2"/>
    <row r="11481" ht="12.75" hidden="1" x14ac:dyDescent="0.2"/>
    <row r="11482" ht="12.75" hidden="1" x14ac:dyDescent="0.2"/>
    <row r="11483" ht="12.75" hidden="1" x14ac:dyDescent="0.2"/>
    <row r="11484" ht="12.75" hidden="1" x14ac:dyDescent="0.2"/>
    <row r="11485" ht="12.75" hidden="1" x14ac:dyDescent="0.2"/>
    <row r="11486" ht="12.75" hidden="1" x14ac:dyDescent="0.2"/>
    <row r="11487" ht="12.75" hidden="1" x14ac:dyDescent="0.2"/>
    <row r="11488" ht="12.75" hidden="1" x14ac:dyDescent="0.2"/>
    <row r="11489" ht="12.75" hidden="1" x14ac:dyDescent="0.2"/>
    <row r="11490" ht="12.75" hidden="1" x14ac:dyDescent="0.2"/>
    <row r="11491" ht="12.75" hidden="1" x14ac:dyDescent="0.2"/>
    <row r="11492" ht="12.75" hidden="1" x14ac:dyDescent="0.2"/>
    <row r="11493" ht="12.75" hidden="1" x14ac:dyDescent="0.2"/>
    <row r="11494" ht="12.75" hidden="1" x14ac:dyDescent="0.2"/>
    <row r="11495" ht="12.75" hidden="1" x14ac:dyDescent="0.2"/>
    <row r="11496" ht="12.75" hidden="1" x14ac:dyDescent="0.2"/>
    <row r="11497" ht="12.75" hidden="1" x14ac:dyDescent="0.2"/>
    <row r="11498" ht="12.75" hidden="1" x14ac:dyDescent="0.2"/>
    <row r="11499" ht="12.75" hidden="1" x14ac:dyDescent="0.2"/>
    <row r="11500" ht="12.75" hidden="1" x14ac:dyDescent="0.2"/>
    <row r="11501" ht="12.75" hidden="1" x14ac:dyDescent="0.2"/>
    <row r="11502" ht="12.75" hidden="1" x14ac:dyDescent="0.2"/>
    <row r="11503" ht="12.75" hidden="1" x14ac:dyDescent="0.2"/>
    <row r="11504" ht="12.75" hidden="1" x14ac:dyDescent="0.2"/>
    <row r="11505" ht="12.75" hidden="1" x14ac:dyDescent="0.2"/>
    <row r="11506" ht="12.75" hidden="1" x14ac:dyDescent="0.2"/>
    <row r="11507" ht="12.75" hidden="1" x14ac:dyDescent="0.2"/>
    <row r="11508" ht="12.75" hidden="1" x14ac:dyDescent="0.2"/>
    <row r="11509" ht="12.75" hidden="1" x14ac:dyDescent="0.2"/>
    <row r="11510" ht="12.75" hidden="1" x14ac:dyDescent="0.2"/>
    <row r="11511" ht="12.75" hidden="1" x14ac:dyDescent="0.2"/>
    <row r="11512" ht="12.75" hidden="1" x14ac:dyDescent="0.2"/>
    <row r="11513" ht="12.75" hidden="1" x14ac:dyDescent="0.2"/>
    <row r="11514" ht="12.75" hidden="1" x14ac:dyDescent="0.2"/>
    <row r="11515" ht="12.75" hidden="1" x14ac:dyDescent="0.2"/>
    <row r="11516" ht="12.75" hidden="1" x14ac:dyDescent="0.2"/>
    <row r="11517" ht="12.75" hidden="1" x14ac:dyDescent="0.2"/>
    <row r="11518" ht="12.75" hidden="1" x14ac:dyDescent="0.2"/>
    <row r="11519" ht="12.75" hidden="1" x14ac:dyDescent="0.2"/>
    <row r="11520" ht="12.75" hidden="1" x14ac:dyDescent="0.2"/>
    <row r="11521" ht="12.75" hidden="1" x14ac:dyDescent="0.2"/>
    <row r="11522" ht="12.75" hidden="1" x14ac:dyDescent="0.2"/>
    <row r="11523" ht="12.75" hidden="1" x14ac:dyDescent="0.2"/>
    <row r="11524" ht="12.75" hidden="1" x14ac:dyDescent="0.2"/>
    <row r="11525" ht="12.75" hidden="1" x14ac:dyDescent="0.2"/>
    <row r="11526" ht="12.75" hidden="1" x14ac:dyDescent="0.2"/>
    <row r="11527" ht="12.75" hidden="1" x14ac:dyDescent="0.2"/>
    <row r="11528" ht="12.75" hidden="1" x14ac:dyDescent="0.2"/>
    <row r="11529" ht="12.75" hidden="1" x14ac:dyDescent="0.2"/>
    <row r="11530" ht="12.75" hidden="1" x14ac:dyDescent="0.2"/>
    <row r="11531" ht="12.75" hidden="1" x14ac:dyDescent="0.2"/>
    <row r="11532" ht="12.75" hidden="1" x14ac:dyDescent="0.2"/>
    <row r="11533" ht="12.75" hidden="1" x14ac:dyDescent="0.2"/>
    <row r="11534" ht="12.75" hidden="1" x14ac:dyDescent="0.2"/>
    <row r="11535" ht="12.75" hidden="1" x14ac:dyDescent="0.2"/>
    <row r="11536" ht="12.75" hidden="1" x14ac:dyDescent="0.2"/>
    <row r="11537" ht="12.75" hidden="1" x14ac:dyDescent="0.2"/>
    <row r="11538" ht="12.75" hidden="1" x14ac:dyDescent="0.2"/>
    <row r="11539" ht="12.75" hidden="1" x14ac:dyDescent="0.2"/>
    <row r="11540" ht="12.75" hidden="1" x14ac:dyDescent="0.2"/>
    <row r="11541" ht="12.75" hidden="1" x14ac:dyDescent="0.2"/>
    <row r="11542" ht="12.75" hidden="1" x14ac:dyDescent="0.2"/>
    <row r="11543" ht="12.75" hidden="1" x14ac:dyDescent="0.2"/>
    <row r="11544" ht="12.75" hidden="1" x14ac:dyDescent="0.2"/>
    <row r="11545" ht="12.75" hidden="1" x14ac:dyDescent="0.2"/>
    <row r="11546" ht="12.75" hidden="1" x14ac:dyDescent="0.2"/>
    <row r="11547" ht="12.75" hidden="1" x14ac:dyDescent="0.2"/>
    <row r="11548" ht="12.75" hidden="1" x14ac:dyDescent="0.2"/>
    <row r="11549" ht="12.75" hidden="1" x14ac:dyDescent="0.2"/>
    <row r="11550" ht="12.75" hidden="1" x14ac:dyDescent="0.2"/>
    <row r="11551" ht="12.75" hidden="1" x14ac:dyDescent="0.2"/>
    <row r="11552" ht="12.75" hidden="1" x14ac:dyDescent="0.2"/>
    <row r="11553" ht="12.75" hidden="1" x14ac:dyDescent="0.2"/>
    <row r="11554" ht="12.75" hidden="1" x14ac:dyDescent="0.2"/>
    <row r="11555" ht="12.75" hidden="1" x14ac:dyDescent="0.2"/>
    <row r="11556" ht="12.75" hidden="1" x14ac:dyDescent="0.2"/>
    <row r="11557" ht="12.75" hidden="1" x14ac:dyDescent="0.2"/>
    <row r="11558" ht="12.75" hidden="1" x14ac:dyDescent="0.2"/>
    <row r="11559" ht="12.75" hidden="1" x14ac:dyDescent="0.2"/>
    <row r="11560" ht="12.75" hidden="1" x14ac:dyDescent="0.2"/>
    <row r="11561" ht="12.75" hidden="1" x14ac:dyDescent="0.2"/>
    <row r="11562" ht="12.75" hidden="1" x14ac:dyDescent="0.2"/>
    <row r="11563" ht="12.75" hidden="1" x14ac:dyDescent="0.2"/>
    <row r="11564" ht="12.75" hidden="1" x14ac:dyDescent="0.2"/>
    <row r="11565" ht="12.75" hidden="1" x14ac:dyDescent="0.2"/>
    <row r="11566" ht="12.75" hidden="1" x14ac:dyDescent="0.2"/>
    <row r="11567" ht="12.75" hidden="1" x14ac:dyDescent="0.2"/>
    <row r="11568" ht="12.75" hidden="1" x14ac:dyDescent="0.2"/>
    <row r="11569" ht="12.75" hidden="1" x14ac:dyDescent="0.2"/>
    <row r="11570" ht="12.75" hidden="1" x14ac:dyDescent="0.2"/>
    <row r="11571" ht="12.75" hidden="1" x14ac:dyDescent="0.2"/>
    <row r="11572" ht="12.75" hidden="1" x14ac:dyDescent="0.2"/>
    <row r="11573" ht="12.75" hidden="1" x14ac:dyDescent="0.2"/>
    <row r="11574" ht="12.75" hidden="1" x14ac:dyDescent="0.2"/>
    <row r="11575" ht="12.75" hidden="1" x14ac:dyDescent="0.2"/>
    <row r="11576" ht="12.75" hidden="1" x14ac:dyDescent="0.2"/>
    <row r="11577" ht="12.75" hidden="1" x14ac:dyDescent="0.2"/>
    <row r="11578" ht="12.75" hidden="1" x14ac:dyDescent="0.2"/>
    <row r="11579" ht="12.75" hidden="1" x14ac:dyDescent="0.2"/>
    <row r="11580" ht="12.75" hidden="1" x14ac:dyDescent="0.2"/>
    <row r="11581" ht="12.75" hidden="1" x14ac:dyDescent="0.2"/>
    <row r="11582" ht="12.75" hidden="1" x14ac:dyDescent="0.2"/>
    <row r="11583" ht="12.75" hidden="1" x14ac:dyDescent="0.2"/>
    <row r="11584" ht="12.75" hidden="1" x14ac:dyDescent="0.2"/>
    <row r="11585" ht="12.75" hidden="1" x14ac:dyDescent="0.2"/>
    <row r="11586" ht="12.75" hidden="1" x14ac:dyDescent="0.2"/>
    <row r="11587" ht="12.75" hidden="1" x14ac:dyDescent="0.2"/>
    <row r="11588" ht="12.75" hidden="1" x14ac:dyDescent="0.2"/>
    <row r="11589" ht="12.75" hidden="1" x14ac:dyDescent="0.2"/>
    <row r="11590" ht="12.75" hidden="1" x14ac:dyDescent="0.2"/>
    <row r="11591" ht="12.75" hidden="1" x14ac:dyDescent="0.2"/>
    <row r="11592" ht="12.75" hidden="1" x14ac:dyDescent="0.2"/>
    <row r="11593" ht="12.75" hidden="1" x14ac:dyDescent="0.2"/>
    <row r="11594" ht="12.75" hidden="1" x14ac:dyDescent="0.2"/>
    <row r="11595" ht="12.75" hidden="1" x14ac:dyDescent="0.2"/>
    <row r="11596" ht="12.75" hidden="1" x14ac:dyDescent="0.2"/>
    <row r="11597" ht="12.75" hidden="1" x14ac:dyDescent="0.2"/>
    <row r="11598" ht="12.75" hidden="1" x14ac:dyDescent="0.2"/>
    <row r="11599" ht="12.75" hidden="1" x14ac:dyDescent="0.2"/>
    <row r="11600" ht="12.75" hidden="1" x14ac:dyDescent="0.2"/>
    <row r="11601" ht="12.75" hidden="1" x14ac:dyDescent="0.2"/>
    <row r="11602" ht="12.75" hidden="1" x14ac:dyDescent="0.2"/>
    <row r="11603" ht="12.75" hidden="1" x14ac:dyDescent="0.2"/>
    <row r="11604" ht="12.75" hidden="1" x14ac:dyDescent="0.2"/>
    <row r="11605" ht="12.75" hidden="1" x14ac:dyDescent="0.2"/>
    <row r="11606" ht="12.75" hidden="1" x14ac:dyDescent="0.2"/>
    <row r="11607" ht="12.75" hidden="1" x14ac:dyDescent="0.2"/>
    <row r="11608" ht="12.75" hidden="1" x14ac:dyDescent="0.2"/>
    <row r="11609" ht="12.75" hidden="1" x14ac:dyDescent="0.2"/>
    <row r="11610" ht="12.75" hidden="1" x14ac:dyDescent="0.2"/>
    <row r="11611" ht="12.75" hidden="1" x14ac:dyDescent="0.2"/>
    <row r="11612" ht="12.75" hidden="1" x14ac:dyDescent="0.2"/>
    <row r="11613" ht="12.75" hidden="1" x14ac:dyDescent="0.2"/>
    <row r="11614" ht="12.75" hidden="1" x14ac:dyDescent="0.2"/>
    <row r="11615" ht="12.75" hidden="1" x14ac:dyDescent="0.2"/>
    <row r="11616" ht="12.75" hidden="1" x14ac:dyDescent="0.2"/>
    <row r="11617" ht="12.75" hidden="1" x14ac:dyDescent="0.2"/>
    <row r="11618" ht="12.75" hidden="1" x14ac:dyDescent="0.2"/>
    <row r="11619" ht="12.75" hidden="1" x14ac:dyDescent="0.2"/>
    <row r="11620" ht="12.75" hidden="1" x14ac:dyDescent="0.2"/>
    <row r="11621" ht="12.75" hidden="1" x14ac:dyDescent="0.2"/>
    <row r="11622" ht="12.75" hidden="1" x14ac:dyDescent="0.2"/>
    <row r="11623" ht="12.75" hidden="1" x14ac:dyDescent="0.2"/>
    <row r="11624" ht="12.75" hidden="1" x14ac:dyDescent="0.2"/>
    <row r="11625" ht="12.75" hidden="1" x14ac:dyDescent="0.2"/>
    <row r="11626" ht="12.75" hidden="1" x14ac:dyDescent="0.2"/>
    <row r="11627" ht="12.75" hidden="1" x14ac:dyDescent="0.2"/>
    <row r="11628" ht="12.75" hidden="1" x14ac:dyDescent="0.2"/>
    <row r="11629" ht="12.75" hidden="1" x14ac:dyDescent="0.2"/>
    <row r="11630" ht="12.75" hidden="1" x14ac:dyDescent="0.2"/>
    <row r="11631" ht="12.75" hidden="1" x14ac:dyDescent="0.2"/>
    <row r="11632" ht="12.75" hidden="1" x14ac:dyDescent="0.2"/>
    <row r="11633" ht="12.75" hidden="1" x14ac:dyDescent="0.2"/>
    <row r="11634" ht="12.75" hidden="1" x14ac:dyDescent="0.2"/>
    <row r="11635" ht="12.75" hidden="1" x14ac:dyDescent="0.2"/>
    <row r="11636" ht="12.75" hidden="1" x14ac:dyDescent="0.2"/>
    <row r="11637" ht="12.75" hidden="1" x14ac:dyDescent="0.2"/>
    <row r="11638" ht="12.75" hidden="1" x14ac:dyDescent="0.2"/>
    <row r="11639" ht="12.75" hidden="1" x14ac:dyDescent="0.2"/>
    <row r="11640" ht="12.75" hidden="1" x14ac:dyDescent="0.2"/>
    <row r="11641" ht="12.75" hidden="1" x14ac:dyDescent="0.2"/>
    <row r="11642" ht="12.75" hidden="1" x14ac:dyDescent="0.2"/>
    <row r="11643" ht="12.75" hidden="1" x14ac:dyDescent="0.2"/>
    <row r="11644" ht="12.75" hidden="1" x14ac:dyDescent="0.2"/>
    <row r="11645" ht="12.75" hidden="1" x14ac:dyDescent="0.2"/>
    <row r="11646" ht="12.75" hidden="1" x14ac:dyDescent="0.2"/>
    <row r="11647" ht="12.75" hidden="1" x14ac:dyDescent="0.2"/>
    <row r="11648" ht="12.75" hidden="1" x14ac:dyDescent="0.2"/>
    <row r="11649" ht="12.75" hidden="1" x14ac:dyDescent="0.2"/>
    <row r="11650" ht="12.75" hidden="1" x14ac:dyDescent="0.2"/>
    <row r="11651" ht="12.75" hidden="1" x14ac:dyDescent="0.2"/>
    <row r="11652" ht="12.75" hidden="1" x14ac:dyDescent="0.2"/>
    <row r="11653" ht="12.75" hidden="1" x14ac:dyDescent="0.2"/>
    <row r="11654" ht="12.75" hidden="1" x14ac:dyDescent="0.2"/>
    <row r="11655" ht="12.75" hidden="1" x14ac:dyDescent="0.2"/>
    <row r="11656" ht="12.75" hidden="1" x14ac:dyDescent="0.2"/>
    <row r="11657" ht="12.75" hidden="1" x14ac:dyDescent="0.2"/>
    <row r="11658" ht="12.75" hidden="1" x14ac:dyDescent="0.2"/>
    <row r="11659" ht="12.75" hidden="1" x14ac:dyDescent="0.2"/>
    <row r="11660" ht="12.75" hidden="1" x14ac:dyDescent="0.2"/>
    <row r="11661" ht="12.75" hidden="1" x14ac:dyDescent="0.2"/>
    <row r="11662" ht="12.75" hidden="1" x14ac:dyDescent="0.2"/>
    <row r="11663" ht="12.75" hidden="1" x14ac:dyDescent="0.2"/>
    <row r="11664" ht="12.75" hidden="1" x14ac:dyDescent="0.2"/>
    <row r="11665" ht="12.75" hidden="1" x14ac:dyDescent="0.2"/>
    <row r="11666" ht="12.75" hidden="1" x14ac:dyDescent="0.2"/>
    <row r="11667" ht="12.75" hidden="1" x14ac:dyDescent="0.2"/>
    <row r="11668" ht="12.75" hidden="1" x14ac:dyDescent="0.2"/>
    <row r="11669" ht="12.75" hidden="1" x14ac:dyDescent="0.2"/>
    <row r="11670" ht="12.75" hidden="1" x14ac:dyDescent="0.2"/>
    <row r="11671" ht="12.75" hidden="1" x14ac:dyDescent="0.2"/>
    <row r="11672" ht="12.75" hidden="1" x14ac:dyDescent="0.2"/>
    <row r="11673" ht="12.75" hidden="1" x14ac:dyDescent="0.2"/>
    <row r="11674" ht="12.75" hidden="1" x14ac:dyDescent="0.2"/>
    <row r="11675" ht="12.75" hidden="1" x14ac:dyDescent="0.2"/>
    <row r="11676" ht="12.75" hidden="1" x14ac:dyDescent="0.2"/>
    <row r="11677" ht="12.75" hidden="1" x14ac:dyDescent="0.2"/>
    <row r="11678" ht="12.75" hidden="1" x14ac:dyDescent="0.2"/>
    <row r="11679" ht="12.75" hidden="1" x14ac:dyDescent="0.2"/>
    <row r="11680" ht="12.75" hidden="1" x14ac:dyDescent="0.2"/>
    <row r="11681" ht="12.75" hidden="1" x14ac:dyDescent="0.2"/>
    <row r="11682" ht="12.75" hidden="1" x14ac:dyDescent="0.2"/>
    <row r="11683" ht="12.75" hidden="1" x14ac:dyDescent="0.2"/>
    <row r="11684" ht="12.75" hidden="1" x14ac:dyDescent="0.2"/>
    <row r="11685" ht="12.75" hidden="1" x14ac:dyDescent="0.2"/>
    <row r="11686" ht="12.75" hidden="1" x14ac:dyDescent="0.2"/>
    <row r="11687" ht="12.75" hidden="1" x14ac:dyDescent="0.2"/>
    <row r="11688" ht="12.75" hidden="1" x14ac:dyDescent="0.2"/>
    <row r="11689" ht="12.75" hidden="1" x14ac:dyDescent="0.2"/>
    <row r="11690" ht="12.75" hidden="1" x14ac:dyDescent="0.2"/>
    <row r="11691" ht="12.75" hidden="1" x14ac:dyDescent="0.2"/>
    <row r="11692" ht="12.75" hidden="1" x14ac:dyDescent="0.2"/>
    <row r="11693" ht="12.75" hidden="1" x14ac:dyDescent="0.2"/>
    <row r="11694" ht="12.75" hidden="1" x14ac:dyDescent="0.2"/>
    <row r="11695" ht="12.75" hidden="1" x14ac:dyDescent="0.2"/>
    <row r="11696" ht="12.75" hidden="1" x14ac:dyDescent="0.2"/>
    <row r="11697" ht="12.75" hidden="1" x14ac:dyDescent="0.2"/>
    <row r="11698" ht="12.75" hidden="1" x14ac:dyDescent="0.2"/>
    <row r="11699" ht="12.75" hidden="1" x14ac:dyDescent="0.2"/>
    <row r="11700" ht="12.75" hidden="1" x14ac:dyDescent="0.2"/>
    <row r="11701" ht="12.75" hidden="1" x14ac:dyDescent="0.2"/>
    <row r="11702" ht="12.75" hidden="1" x14ac:dyDescent="0.2"/>
    <row r="11703" ht="12.75" hidden="1" x14ac:dyDescent="0.2"/>
    <row r="11704" ht="12.75" hidden="1" x14ac:dyDescent="0.2"/>
    <row r="11705" ht="12.75" hidden="1" x14ac:dyDescent="0.2"/>
    <row r="11706" ht="12.75" hidden="1" x14ac:dyDescent="0.2"/>
    <row r="11707" ht="12.75" hidden="1" x14ac:dyDescent="0.2"/>
    <row r="11708" ht="12.75" hidden="1" x14ac:dyDescent="0.2"/>
    <row r="11709" ht="12.75" hidden="1" x14ac:dyDescent="0.2"/>
    <row r="11710" ht="12.75" hidden="1" x14ac:dyDescent="0.2"/>
    <row r="11711" ht="12.75" hidden="1" x14ac:dyDescent="0.2"/>
    <row r="11712" ht="12.75" hidden="1" x14ac:dyDescent="0.2"/>
    <row r="11713" ht="12.75" hidden="1" x14ac:dyDescent="0.2"/>
    <row r="11714" ht="12.75" hidden="1" x14ac:dyDescent="0.2"/>
    <row r="11715" ht="12.75" hidden="1" x14ac:dyDescent="0.2"/>
    <row r="11716" ht="12.75" hidden="1" x14ac:dyDescent="0.2"/>
    <row r="11717" ht="12.75" hidden="1" x14ac:dyDescent="0.2"/>
    <row r="11718" ht="12.75" hidden="1" x14ac:dyDescent="0.2"/>
    <row r="11719" ht="12.75" hidden="1" x14ac:dyDescent="0.2"/>
    <row r="11720" ht="12.75" hidden="1" x14ac:dyDescent="0.2"/>
    <row r="11721" ht="12.75" hidden="1" x14ac:dyDescent="0.2"/>
    <row r="11722" ht="12.75" hidden="1" x14ac:dyDescent="0.2"/>
    <row r="11723" ht="12.75" hidden="1" x14ac:dyDescent="0.2"/>
    <row r="11724" ht="12.75" hidden="1" x14ac:dyDescent="0.2"/>
    <row r="11725" ht="12.75" hidden="1" x14ac:dyDescent="0.2"/>
    <row r="11726" ht="12.75" hidden="1" x14ac:dyDescent="0.2"/>
    <row r="11727" ht="12.75" hidden="1" x14ac:dyDescent="0.2"/>
    <row r="11728" ht="12.75" hidden="1" x14ac:dyDescent="0.2"/>
    <row r="11729" ht="12.75" hidden="1" x14ac:dyDescent="0.2"/>
    <row r="11730" ht="12.75" hidden="1" x14ac:dyDescent="0.2"/>
    <row r="11731" ht="12.75" hidden="1" x14ac:dyDescent="0.2"/>
    <row r="11732" ht="12.75" hidden="1" x14ac:dyDescent="0.2"/>
    <row r="11733" ht="12.75" hidden="1" x14ac:dyDescent="0.2"/>
    <row r="11734" ht="12.75" hidden="1" x14ac:dyDescent="0.2"/>
    <row r="11735" ht="12.75" hidden="1" x14ac:dyDescent="0.2"/>
    <row r="11736" ht="12.75" hidden="1" x14ac:dyDescent="0.2"/>
    <row r="11737" ht="12.75" hidden="1" x14ac:dyDescent="0.2"/>
    <row r="11738" ht="12.75" hidden="1" x14ac:dyDescent="0.2"/>
    <row r="11739" ht="12.75" hidden="1" x14ac:dyDescent="0.2"/>
    <row r="11740" ht="12.75" hidden="1" x14ac:dyDescent="0.2"/>
    <row r="11741" ht="12.75" hidden="1" x14ac:dyDescent="0.2"/>
    <row r="11742" ht="12.75" hidden="1" x14ac:dyDescent="0.2"/>
    <row r="11743" ht="12.75" hidden="1" x14ac:dyDescent="0.2"/>
    <row r="11744" ht="12.75" hidden="1" x14ac:dyDescent="0.2"/>
    <row r="11745" ht="12.75" hidden="1" x14ac:dyDescent="0.2"/>
    <row r="11746" ht="12.75" hidden="1" x14ac:dyDescent="0.2"/>
    <row r="11747" ht="12.75" hidden="1" x14ac:dyDescent="0.2"/>
    <row r="11748" ht="12.75" hidden="1" x14ac:dyDescent="0.2"/>
    <row r="11749" ht="12.75" hidden="1" x14ac:dyDescent="0.2"/>
    <row r="11750" ht="12.75" hidden="1" x14ac:dyDescent="0.2"/>
    <row r="11751" ht="12.75" hidden="1" x14ac:dyDescent="0.2"/>
    <row r="11752" ht="12.75" hidden="1" x14ac:dyDescent="0.2"/>
    <row r="11753" ht="12.75" hidden="1" x14ac:dyDescent="0.2"/>
    <row r="11754" ht="12.75" hidden="1" x14ac:dyDescent="0.2"/>
    <row r="11755" ht="12.75" hidden="1" x14ac:dyDescent="0.2"/>
    <row r="11756" ht="12.75" hidden="1" x14ac:dyDescent="0.2"/>
    <row r="11757" ht="12.75" hidden="1" x14ac:dyDescent="0.2"/>
    <row r="11758" ht="12.75" hidden="1" x14ac:dyDescent="0.2"/>
    <row r="11759" ht="12.75" hidden="1" x14ac:dyDescent="0.2"/>
    <row r="11760" ht="12.75" hidden="1" x14ac:dyDescent="0.2"/>
    <row r="11761" ht="12.75" hidden="1" x14ac:dyDescent="0.2"/>
    <row r="11762" ht="12.75" hidden="1" x14ac:dyDescent="0.2"/>
    <row r="11763" ht="12.75" hidden="1" x14ac:dyDescent="0.2"/>
    <row r="11764" ht="12.75" hidden="1" x14ac:dyDescent="0.2"/>
    <row r="11765" ht="12.75" hidden="1" x14ac:dyDescent="0.2"/>
    <row r="11766" ht="12.75" hidden="1" x14ac:dyDescent="0.2"/>
    <row r="11767" ht="12.75" hidden="1" x14ac:dyDescent="0.2"/>
    <row r="11768" ht="12.75" hidden="1" x14ac:dyDescent="0.2"/>
    <row r="11769" ht="12.75" hidden="1" x14ac:dyDescent="0.2"/>
    <row r="11770" ht="12.75" hidden="1" x14ac:dyDescent="0.2"/>
    <row r="11771" ht="12.75" hidden="1" x14ac:dyDescent="0.2"/>
    <row r="11772" ht="12.75" hidden="1" x14ac:dyDescent="0.2"/>
    <row r="11773" ht="12.75" hidden="1" x14ac:dyDescent="0.2"/>
    <row r="11774" ht="12.75" hidden="1" x14ac:dyDescent="0.2"/>
    <row r="11775" ht="12.75" hidden="1" x14ac:dyDescent="0.2"/>
    <row r="11776" ht="12.75" hidden="1" x14ac:dyDescent="0.2"/>
    <row r="11777" ht="12.75" hidden="1" x14ac:dyDescent="0.2"/>
    <row r="11778" ht="12.75" hidden="1" x14ac:dyDescent="0.2"/>
    <row r="11779" ht="12.75" hidden="1" x14ac:dyDescent="0.2"/>
    <row r="11780" ht="12.75" hidden="1" x14ac:dyDescent="0.2"/>
    <row r="11781" ht="12.75" hidden="1" x14ac:dyDescent="0.2"/>
    <row r="11782" ht="12.75" hidden="1" x14ac:dyDescent="0.2"/>
    <row r="11783" ht="12.75" hidden="1" x14ac:dyDescent="0.2"/>
    <row r="11784" ht="12.75" hidden="1" x14ac:dyDescent="0.2"/>
    <row r="11785" ht="12.75" hidden="1" x14ac:dyDescent="0.2"/>
    <row r="11786" ht="12.75" hidden="1" x14ac:dyDescent="0.2"/>
    <row r="11787" ht="12.75" hidden="1" x14ac:dyDescent="0.2"/>
    <row r="11788" ht="12.75" hidden="1" x14ac:dyDescent="0.2"/>
    <row r="11789" ht="12.75" hidden="1" x14ac:dyDescent="0.2"/>
    <row r="11790" ht="12.75" hidden="1" x14ac:dyDescent="0.2"/>
    <row r="11791" ht="12.75" hidden="1" x14ac:dyDescent="0.2"/>
    <row r="11792" ht="12.75" hidden="1" x14ac:dyDescent="0.2"/>
    <row r="11793" ht="12.75" hidden="1" x14ac:dyDescent="0.2"/>
    <row r="11794" ht="12.75" hidden="1" x14ac:dyDescent="0.2"/>
    <row r="11795" ht="12.75" hidden="1" x14ac:dyDescent="0.2"/>
    <row r="11796" ht="12.75" hidden="1" x14ac:dyDescent="0.2"/>
    <row r="11797" ht="12.75" hidden="1" x14ac:dyDescent="0.2"/>
    <row r="11798" ht="12.75" hidden="1" x14ac:dyDescent="0.2"/>
    <row r="11799" ht="12.75" hidden="1" x14ac:dyDescent="0.2"/>
    <row r="11800" ht="12.75" hidden="1" x14ac:dyDescent="0.2"/>
    <row r="11801" ht="12.75" hidden="1" x14ac:dyDescent="0.2"/>
    <row r="11802" ht="12.75" hidden="1" x14ac:dyDescent="0.2"/>
    <row r="11803" ht="12.75" hidden="1" x14ac:dyDescent="0.2"/>
    <row r="11804" ht="12.75" hidden="1" x14ac:dyDescent="0.2"/>
    <row r="11805" ht="12.75" hidden="1" x14ac:dyDescent="0.2"/>
    <row r="11806" ht="12.75" hidden="1" x14ac:dyDescent="0.2"/>
    <row r="11807" ht="12.75" hidden="1" x14ac:dyDescent="0.2"/>
    <row r="11808" ht="12.75" hidden="1" x14ac:dyDescent="0.2"/>
    <row r="11809" ht="12.75" hidden="1" x14ac:dyDescent="0.2"/>
    <row r="11810" ht="12.75" hidden="1" x14ac:dyDescent="0.2"/>
    <row r="11811" ht="12.75" hidden="1" x14ac:dyDescent="0.2"/>
    <row r="11812" ht="12.75" hidden="1" x14ac:dyDescent="0.2"/>
    <row r="11813" ht="12.75" hidden="1" x14ac:dyDescent="0.2"/>
    <row r="11814" ht="12.75" hidden="1" x14ac:dyDescent="0.2"/>
    <row r="11815" ht="12.75" hidden="1" x14ac:dyDescent="0.2"/>
    <row r="11816" ht="12.75" hidden="1" x14ac:dyDescent="0.2"/>
    <row r="11817" ht="12.75" hidden="1" x14ac:dyDescent="0.2"/>
    <row r="11818" ht="12.75" hidden="1" x14ac:dyDescent="0.2"/>
    <row r="11819" ht="12.75" hidden="1" x14ac:dyDescent="0.2"/>
    <row r="11820" ht="12.75" hidden="1" x14ac:dyDescent="0.2"/>
    <row r="11821" ht="12.75" hidden="1" x14ac:dyDescent="0.2"/>
    <row r="11822" ht="12.75" hidden="1" x14ac:dyDescent="0.2"/>
    <row r="11823" ht="12.75" hidden="1" x14ac:dyDescent="0.2"/>
    <row r="11824" ht="12.75" hidden="1" x14ac:dyDescent="0.2"/>
    <row r="11825" ht="12.75" hidden="1" x14ac:dyDescent="0.2"/>
    <row r="11826" ht="12.75" hidden="1" x14ac:dyDescent="0.2"/>
    <row r="11827" ht="12.75" hidden="1" x14ac:dyDescent="0.2"/>
    <row r="11828" ht="12.75" hidden="1" x14ac:dyDescent="0.2"/>
    <row r="11829" ht="12.75" hidden="1" x14ac:dyDescent="0.2"/>
    <row r="11830" ht="12.75" hidden="1" x14ac:dyDescent="0.2"/>
    <row r="11831" ht="12.75" hidden="1" x14ac:dyDescent="0.2"/>
    <row r="11832" ht="12.75" hidden="1" x14ac:dyDescent="0.2"/>
    <row r="11833" ht="12.75" hidden="1" x14ac:dyDescent="0.2"/>
    <row r="11834" ht="12.75" hidden="1" x14ac:dyDescent="0.2"/>
    <row r="11835" ht="12.75" hidden="1" x14ac:dyDescent="0.2"/>
    <row r="11836" ht="12.75" hidden="1" x14ac:dyDescent="0.2"/>
    <row r="11837" ht="12.75" hidden="1" x14ac:dyDescent="0.2"/>
    <row r="11838" ht="12.75" hidden="1" x14ac:dyDescent="0.2"/>
    <row r="11839" ht="12.75" hidden="1" x14ac:dyDescent="0.2"/>
    <row r="11840" ht="12.75" hidden="1" x14ac:dyDescent="0.2"/>
    <row r="11841" ht="12.75" hidden="1" x14ac:dyDescent="0.2"/>
    <row r="11842" ht="12.75" hidden="1" x14ac:dyDescent="0.2"/>
    <row r="11843" ht="12.75" hidden="1" x14ac:dyDescent="0.2"/>
    <row r="11844" ht="12.75" hidden="1" x14ac:dyDescent="0.2"/>
    <row r="11845" ht="12.75" hidden="1" x14ac:dyDescent="0.2"/>
    <row r="11846" ht="12.75" hidden="1" x14ac:dyDescent="0.2"/>
    <row r="11847" ht="12.75" hidden="1" x14ac:dyDescent="0.2"/>
    <row r="11848" ht="12.75" hidden="1" x14ac:dyDescent="0.2"/>
    <row r="11849" ht="12.75" hidden="1" x14ac:dyDescent="0.2"/>
    <row r="11850" ht="12.75" hidden="1" x14ac:dyDescent="0.2"/>
    <row r="11851" ht="12.75" hidden="1" x14ac:dyDescent="0.2"/>
    <row r="11852" ht="12.75" hidden="1" x14ac:dyDescent="0.2"/>
    <row r="11853" ht="12.75" hidden="1" x14ac:dyDescent="0.2"/>
    <row r="11854" ht="12.75" hidden="1" x14ac:dyDescent="0.2"/>
    <row r="11855" ht="12.75" hidden="1" x14ac:dyDescent="0.2"/>
    <row r="11856" ht="12.75" hidden="1" x14ac:dyDescent="0.2"/>
    <row r="11857" ht="12.75" hidden="1" x14ac:dyDescent="0.2"/>
    <row r="11858" ht="12.75" hidden="1" x14ac:dyDescent="0.2"/>
    <row r="11859" ht="12.75" hidden="1" x14ac:dyDescent="0.2"/>
    <row r="11860" ht="12.75" hidden="1" x14ac:dyDescent="0.2"/>
    <row r="11861" ht="12.75" hidden="1" x14ac:dyDescent="0.2"/>
    <row r="11862" ht="12.75" hidden="1" x14ac:dyDescent="0.2"/>
    <row r="11863" ht="12.75" hidden="1" x14ac:dyDescent="0.2"/>
    <row r="11864" ht="12.75" hidden="1" x14ac:dyDescent="0.2"/>
    <row r="11865" ht="12.75" hidden="1" x14ac:dyDescent="0.2"/>
    <row r="11866" ht="12.75" hidden="1" x14ac:dyDescent="0.2"/>
    <row r="11867" ht="12.75" hidden="1" x14ac:dyDescent="0.2"/>
    <row r="11868" ht="12.75" hidden="1" x14ac:dyDescent="0.2"/>
    <row r="11869" ht="12.75" hidden="1" x14ac:dyDescent="0.2"/>
    <row r="11870" ht="12.75" hidden="1" x14ac:dyDescent="0.2"/>
    <row r="11871" ht="12.75" hidden="1" x14ac:dyDescent="0.2"/>
    <row r="11872" ht="12.75" hidden="1" x14ac:dyDescent="0.2"/>
    <row r="11873" ht="12.75" hidden="1" x14ac:dyDescent="0.2"/>
    <row r="11874" ht="12.75" hidden="1" x14ac:dyDescent="0.2"/>
    <row r="11875" ht="12.75" hidden="1" x14ac:dyDescent="0.2"/>
    <row r="11876" ht="12.75" hidden="1" x14ac:dyDescent="0.2"/>
    <row r="11877" ht="12.75" hidden="1" x14ac:dyDescent="0.2"/>
    <row r="11878" ht="12.75" hidden="1" x14ac:dyDescent="0.2"/>
    <row r="11879" ht="12.75" hidden="1" x14ac:dyDescent="0.2"/>
    <row r="11880" ht="12.75" hidden="1" x14ac:dyDescent="0.2"/>
    <row r="11881" ht="12.75" hidden="1" x14ac:dyDescent="0.2"/>
    <row r="11882" ht="12.75" hidden="1" x14ac:dyDescent="0.2"/>
    <row r="11883" ht="12.75" hidden="1" x14ac:dyDescent="0.2"/>
    <row r="11884" ht="12.75" hidden="1" x14ac:dyDescent="0.2"/>
    <row r="11885" ht="12.75" hidden="1" x14ac:dyDescent="0.2"/>
    <row r="11886" ht="12.75" hidden="1" x14ac:dyDescent="0.2"/>
    <row r="11887" ht="12.75" hidden="1" x14ac:dyDescent="0.2"/>
    <row r="11888" ht="12.75" hidden="1" x14ac:dyDescent="0.2"/>
    <row r="11889" ht="12.75" hidden="1" x14ac:dyDescent="0.2"/>
    <row r="11890" ht="12.75" hidden="1" x14ac:dyDescent="0.2"/>
    <row r="11891" ht="12.75" hidden="1" x14ac:dyDescent="0.2"/>
    <row r="11892" ht="12.75" hidden="1" x14ac:dyDescent="0.2"/>
    <row r="11893" ht="12.75" hidden="1" x14ac:dyDescent="0.2"/>
    <row r="11894" ht="12.75" hidden="1" x14ac:dyDescent="0.2"/>
    <row r="11895" ht="12.75" hidden="1" x14ac:dyDescent="0.2"/>
    <row r="11896" ht="12.75" hidden="1" x14ac:dyDescent="0.2"/>
    <row r="11897" ht="12.75" hidden="1" x14ac:dyDescent="0.2"/>
    <row r="11898" ht="12.75" hidden="1" x14ac:dyDescent="0.2"/>
    <row r="11899" ht="12.75" hidden="1" x14ac:dyDescent="0.2"/>
    <row r="11900" ht="12.75" hidden="1" x14ac:dyDescent="0.2"/>
    <row r="11901" ht="12.75" hidden="1" x14ac:dyDescent="0.2"/>
    <row r="11902" ht="12.75" hidden="1" x14ac:dyDescent="0.2"/>
    <row r="11903" ht="12.75" hidden="1" x14ac:dyDescent="0.2"/>
    <row r="11904" ht="12.75" hidden="1" x14ac:dyDescent="0.2"/>
    <row r="11905" ht="12.75" hidden="1" x14ac:dyDescent="0.2"/>
    <row r="11906" ht="12.75" hidden="1" x14ac:dyDescent="0.2"/>
    <row r="11907" ht="12.75" hidden="1" x14ac:dyDescent="0.2"/>
    <row r="11908" ht="12.75" hidden="1" x14ac:dyDescent="0.2"/>
    <row r="11909" ht="12.75" hidden="1" x14ac:dyDescent="0.2"/>
    <row r="11910" ht="12.75" hidden="1" x14ac:dyDescent="0.2"/>
    <row r="11911" ht="12.75" hidden="1" x14ac:dyDescent="0.2"/>
    <row r="11912" ht="12.75" hidden="1" x14ac:dyDescent="0.2"/>
    <row r="11913" ht="12.75" hidden="1" x14ac:dyDescent="0.2"/>
    <row r="11914" ht="12.75" hidden="1" x14ac:dyDescent="0.2"/>
    <row r="11915" ht="12.75" hidden="1" x14ac:dyDescent="0.2"/>
    <row r="11916" ht="12.75" hidden="1" x14ac:dyDescent="0.2"/>
    <row r="11917" ht="12.75" hidden="1" x14ac:dyDescent="0.2"/>
    <row r="11918" ht="12.75" hidden="1" x14ac:dyDescent="0.2"/>
    <row r="11919" ht="12.75" hidden="1" x14ac:dyDescent="0.2"/>
    <row r="11920" ht="12.75" hidden="1" x14ac:dyDescent="0.2"/>
    <row r="11921" ht="12.75" hidden="1" x14ac:dyDescent="0.2"/>
    <row r="11922" ht="12.75" hidden="1" x14ac:dyDescent="0.2"/>
    <row r="11923" ht="12.75" hidden="1" x14ac:dyDescent="0.2"/>
    <row r="11924" ht="12.75" hidden="1" x14ac:dyDescent="0.2"/>
    <row r="11925" ht="12.75" hidden="1" x14ac:dyDescent="0.2"/>
    <row r="11926" ht="12.75" hidden="1" x14ac:dyDescent="0.2"/>
    <row r="11927" ht="12.75" hidden="1" x14ac:dyDescent="0.2"/>
    <row r="11928" ht="12.75" hidden="1" x14ac:dyDescent="0.2"/>
    <row r="11929" ht="12.75" hidden="1" x14ac:dyDescent="0.2"/>
    <row r="11930" ht="12.75" hidden="1" x14ac:dyDescent="0.2"/>
    <row r="11931" ht="12.75" hidden="1" x14ac:dyDescent="0.2"/>
    <row r="11932" ht="12.75" hidden="1" x14ac:dyDescent="0.2"/>
    <row r="11933" ht="12.75" hidden="1" x14ac:dyDescent="0.2"/>
    <row r="11934" ht="12.75" hidden="1" x14ac:dyDescent="0.2"/>
    <row r="11935" ht="12.75" hidden="1" x14ac:dyDescent="0.2"/>
    <row r="11936" ht="12.75" hidden="1" x14ac:dyDescent="0.2"/>
    <row r="11937" ht="12.75" hidden="1" x14ac:dyDescent="0.2"/>
    <row r="11938" ht="12.75" hidden="1" x14ac:dyDescent="0.2"/>
    <row r="11939" ht="12.75" hidden="1" x14ac:dyDescent="0.2"/>
    <row r="11940" ht="12.75" hidden="1" x14ac:dyDescent="0.2"/>
    <row r="11941" ht="12.75" hidden="1" x14ac:dyDescent="0.2"/>
    <row r="11942" ht="12.75" hidden="1" x14ac:dyDescent="0.2"/>
    <row r="11943" ht="12.75" hidden="1" x14ac:dyDescent="0.2"/>
    <row r="11944" ht="12.75" hidden="1" x14ac:dyDescent="0.2"/>
    <row r="11945" ht="12.75" hidden="1" x14ac:dyDescent="0.2"/>
    <row r="11946" ht="12.75" hidden="1" x14ac:dyDescent="0.2"/>
    <row r="11947" ht="12.75" hidden="1" x14ac:dyDescent="0.2"/>
    <row r="11948" ht="12.75" hidden="1" x14ac:dyDescent="0.2"/>
    <row r="11949" ht="12.75" hidden="1" x14ac:dyDescent="0.2"/>
    <row r="11950" ht="12.75" hidden="1" x14ac:dyDescent="0.2"/>
    <row r="11951" ht="12.75" hidden="1" x14ac:dyDescent="0.2"/>
    <row r="11952" ht="12.75" hidden="1" x14ac:dyDescent="0.2"/>
    <row r="11953" ht="12.75" hidden="1" x14ac:dyDescent="0.2"/>
    <row r="11954" ht="12.75" hidden="1" x14ac:dyDescent="0.2"/>
    <row r="11955" ht="12.75" hidden="1" x14ac:dyDescent="0.2"/>
    <row r="11956" ht="12.75" hidden="1" x14ac:dyDescent="0.2"/>
    <row r="11957" ht="12.75" hidden="1" x14ac:dyDescent="0.2"/>
    <row r="11958" ht="12.75" hidden="1" x14ac:dyDescent="0.2"/>
    <row r="11959" ht="12.75" hidden="1" x14ac:dyDescent="0.2"/>
    <row r="11960" ht="12.75" hidden="1" x14ac:dyDescent="0.2"/>
    <row r="11961" ht="12.75" hidden="1" x14ac:dyDescent="0.2"/>
    <row r="11962" ht="12.75" hidden="1" x14ac:dyDescent="0.2"/>
    <row r="11963" ht="12.75" hidden="1" x14ac:dyDescent="0.2"/>
    <row r="11964" ht="12.75" hidden="1" x14ac:dyDescent="0.2"/>
    <row r="11965" ht="12.75" hidden="1" x14ac:dyDescent="0.2"/>
    <row r="11966" ht="12.75" hidden="1" x14ac:dyDescent="0.2"/>
    <row r="11967" ht="12.75" hidden="1" x14ac:dyDescent="0.2"/>
    <row r="11968" ht="12.75" hidden="1" x14ac:dyDescent="0.2"/>
    <row r="11969" ht="12.75" hidden="1" x14ac:dyDescent="0.2"/>
    <row r="11970" ht="12.75" hidden="1" x14ac:dyDescent="0.2"/>
    <row r="11971" ht="12.75" hidden="1" x14ac:dyDescent="0.2"/>
    <row r="11972" ht="12.75" hidden="1" x14ac:dyDescent="0.2"/>
    <row r="11973" ht="12.75" hidden="1" x14ac:dyDescent="0.2"/>
    <row r="11974" ht="12.75" hidden="1" x14ac:dyDescent="0.2"/>
    <row r="11975" ht="12.75" hidden="1" x14ac:dyDescent="0.2"/>
    <row r="11976" ht="12.75" hidden="1" x14ac:dyDescent="0.2"/>
    <row r="11977" ht="12.75" hidden="1" x14ac:dyDescent="0.2"/>
    <row r="11978" ht="12.75" hidden="1" x14ac:dyDescent="0.2"/>
    <row r="11979" ht="12.75" hidden="1" x14ac:dyDescent="0.2"/>
    <row r="11980" ht="12.75" hidden="1" x14ac:dyDescent="0.2"/>
    <row r="11981" ht="12.75" hidden="1" x14ac:dyDescent="0.2"/>
    <row r="11982" ht="12.75" hidden="1" x14ac:dyDescent="0.2"/>
    <row r="11983" ht="12.75" hidden="1" x14ac:dyDescent="0.2"/>
    <row r="11984" ht="12.75" hidden="1" x14ac:dyDescent="0.2"/>
    <row r="11985" ht="12.75" hidden="1" x14ac:dyDescent="0.2"/>
    <row r="11986" ht="12.75" hidden="1" x14ac:dyDescent="0.2"/>
    <row r="11987" ht="12.75" hidden="1" x14ac:dyDescent="0.2"/>
    <row r="11988" ht="12.75" hidden="1" x14ac:dyDescent="0.2"/>
    <row r="11989" ht="12.75" hidden="1" x14ac:dyDescent="0.2"/>
    <row r="11990" ht="12.75" hidden="1" x14ac:dyDescent="0.2"/>
    <row r="11991" ht="12.75" hidden="1" x14ac:dyDescent="0.2"/>
    <row r="11992" ht="12.75" hidden="1" x14ac:dyDescent="0.2"/>
    <row r="11993" ht="12.75" hidden="1" x14ac:dyDescent="0.2"/>
    <row r="11994" ht="12.75" hidden="1" x14ac:dyDescent="0.2"/>
    <row r="11995" ht="12.75" hidden="1" x14ac:dyDescent="0.2"/>
    <row r="11996" ht="12.75" hidden="1" x14ac:dyDescent="0.2"/>
    <row r="11997" ht="12.75" hidden="1" x14ac:dyDescent="0.2"/>
    <row r="11998" ht="12.75" hidden="1" x14ac:dyDescent="0.2"/>
    <row r="11999" ht="12.75" hidden="1" x14ac:dyDescent="0.2"/>
    <row r="12000" ht="12.75" hidden="1" x14ac:dyDescent="0.2"/>
    <row r="12001" ht="12.75" hidden="1" x14ac:dyDescent="0.2"/>
    <row r="12002" ht="12.75" hidden="1" x14ac:dyDescent="0.2"/>
    <row r="12003" ht="12.75" hidden="1" x14ac:dyDescent="0.2"/>
    <row r="12004" ht="12.75" hidden="1" x14ac:dyDescent="0.2"/>
    <row r="12005" ht="12.75" hidden="1" x14ac:dyDescent="0.2"/>
    <row r="12006" ht="12.75" hidden="1" x14ac:dyDescent="0.2"/>
    <row r="12007" ht="12.75" hidden="1" x14ac:dyDescent="0.2"/>
    <row r="12008" ht="12.75" hidden="1" x14ac:dyDescent="0.2"/>
    <row r="12009" ht="12.75" hidden="1" x14ac:dyDescent="0.2"/>
    <row r="12010" ht="12.75" hidden="1" x14ac:dyDescent="0.2"/>
    <row r="12011" ht="12.75" hidden="1" x14ac:dyDescent="0.2"/>
    <row r="12012" ht="12.75" hidden="1" x14ac:dyDescent="0.2"/>
    <row r="12013" ht="12.75" hidden="1" x14ac:dyDescent="0.2"/>
    <row r="12014" ht="12.75" hidden="1" x14ac:dyDescent="0.2"/>
    <row r="12015" ht="12.75" hidden="1" x14ac:dyDescent="0.2"/>
    <row r="12016" ht="12.75" hidden="1" x14ac:dyDescent="0.2"/>
    <row r="12017" ht="12.75" hidden="1" x14ac:dyDescent="0.2"/>
    <row r="12018" ht="12.75" hidden="1" x14ac:dyDescent="0.2"/>
    <row r="12019" ht="12.75" hidden="1" x14ac:dyDescent="0.2"/>
    <row r="12020" ht="12.75" hidden="1" x14ac:dyDescent="0.2"/>
    <row r="12021" ht="12.75" hidden="1" x14ac:dyDescent="0.2"/>
    <row r="12022" ht="12.75" hidden="1" x14ac:dyDescent="0.2"/>
    <row r="12023" ht="12.75" hidden="1" x14ac:dyDescent="0.2"/>
    <row r="12024" ht="12.75" hidden="1" x14ac:dyDescent="0.2"/>
    <row r="12025" ht="12.75" hidden="1" x14ac:dyDescent="0.2"/>
    <row r="12026" ht="12.75" hidden="1" x14ac:dyDescent="0.2"/>
    <row r="12027" ht="12.75" hidden="1" x14ac:dyDescent="0.2"/>
    <row r="12028" ht="12.75" hidden="1" x14ac:dyDescent="0.2"/>
    <row r="12029" ht="12.75" hidden="1" x14ac:dyDescent="0.2"/>
    <row r="12030" ht="12.75" hidden="1" x14ac:dyDescent="0.2"/>
    <row r="12031" ht="12.75" hidden="1" x14ac:dyDescent="0.2"/>
    <row r="12032" ht="12.75" hidden="1" x14ac:dyDescent="0.2"/>
    <row r="12033" ht="12.75" hidden="1" x14ac:dyDescent="0.2"/>
    <row r="12034" ht="12.75" hidden="1" x14ac:dyDescent="0.2"/>
    <row r="12035" ht="12.75" hidden="1" x14ac:dyDescent="0.2"/>
    <row r="12036" ht="12.75" hidden="1" x14ac:dyDescent="0.2"/>
    <row r="12037" ht="12.75" hidden="1" x14ac:dyDescent="0.2"/>
    <row r="12038" ht="12.75" hidden="1" x14ac:dyDescent="0.2"/>
    <row r="12039" ht="12.75" hidden="1" x14ac:dyDescent="0.2"/>
    <row r="12040" ht="12.75" hidden="1" x14ac:dyDescent="0.2"/>
    <row r="12041" ht="12.75" hidden="1" x14ac:dyDescent="0.2"/>
    <row r="12042" ht="12.75" hidden="1" x14ac:dyDescent="0.2"/>
    <row r="12043" ht="12.75" hidden="1" x14ac:dyDescent="0.2"/>
    <row r="12044" ht="12.75" hidden="1" x14ac:dyDescent="0.2"/>
    <row r="12045" ht="12.75" hidden="1" x14ac:dyDescent="0.2"/>
    <row r="12046" ht="12.75" hidden="1" x14ac:dyDescent="0.2"/>
    <row r="12047" ht="12.75" hidden="1" x14ac:dyDescent="0.2"/>
    <row r="12048" ht="12.75" hidden="1" x14ac:dyDescent="0.2"/>
    <row r="12049" ht="12.75" hidden="1" x14ac:dyDescent="0.2"/>
    <row r="12050" ht="12.75" hidden="1" x14ac:dyDescent="0.2"/>
    <row r="12051" ht="12.75" hidden="1" x14ac:dyDescent="0.2"/>
    <row r="12052" ht="12.75" hidden="1" x14ac:dyDescent="0.2"/>
    <row r="12053" ht="12.75" hidden="1" x14ac:dyDescent="0.2"/>
    <row r="12054" ht="12.75" hidden="1" x14ac:dyDescent="0.2"/>
    <row r="12055" ht="12.75" hidden="1" x14ac:dyDescent="0.2"/>
    <row r="12056" ht="12.75" hidden="1" x14ac:dyDescent="0.2"/>
    <row r="12057" ht="12.75" hidden="1" x14ac:dyDescent="0.2"/>
    <row r="12058" ht="12.75" hidden="1" x14ac:dyDescent="0.2"/>
    <row r="12059" ht="12.75" hidden="1" x14ac:dyDescent="0.2"/>
    <row r="12060" ht="12.75" hidden="1" x14ac:dyDescent="0.2"/>
    <row r="12061" ht="12.75" hidden="1" x14ac:dyDescent="0.2"/>
    <row r="12062" ht="12.75" hidden="1" x14ac:dyDescent="0.2"/>
    <row r="12063" ht="12.75" hidden="1" x14ac:dyDescent="0.2"/>
    <row r="12064" ht="12.75" hidden="1" x14ac:dyDescent="0.2"/>
    <row r="12065" ht="12.75" hidden="1" x14ac:dyDescent="0.2"/>
    <row r="12066" ht="12.75" hidden="1" x14ac:dyDescent="0.2"/>
    <row r="12067" ht="12.75" hidden="1" x14ac:dyDescent="0.2"/>
    <row r="12068" ht="12.75" hidden="1" x14ac:dyDescent="0.2"/>
    <row r="12069" ht="12.75" hidden="1" x14ac:dyDescent="0.2"/>
    <row r="12070" ht="12.75" hidden="1" x14ac:dyDescent="0.2"/>
    <row r="12071" ht="12.75" hidden="1" x14ac:dyDescent="0.2"/>
    <row r="12072" ht="12.75" hidden="1" x14ac:dyDescent="0.2"/>
    <row r="12073" ht="12.75" hidden="1" x14ac:dyDescent="0.2"/>
    <row r="12074" ht="12.75" hidden="1" x14ac:dyDescent="0.2"/>
    <row r="12075" ht="12.75" hidden="1" x14ac:dyDescent="0.2"/>
    <row r="12076" ht="12.75" hidden="1" x14ac:dyDescent="0.2"/>
    <row r="12077" ht="12.75" hidden="1" x14ac:dyDescent="0.2"/>
    <row r="12078" ht="12.75" hidden="1" x14ac:dyDescent="0.2"/>
    <row r="12079" ht="12.75" hidden="1" x14ac:dyDescent="0.2"/>
    <row r="12080" ht="12.75" hidden="1" x14ac:dyDescent="0.2"/>
    <row r="12081" ht="12.75" hidden="1" x14ac:dyDescent="0.2"/>
    <row r="12082" ht="12.75" hidden="1" x14ac:dyDescent="0.2"/>
    <row r="12083" ht="12.75" hidden="1" x14ac:dyDescent="0.2"/>
    <row r="12084" ht="12.75" hidden="1" x14ac:dyDescent="0.2"/>
    <row r="12085" ht="12.75" hidden="1" x14ac:dyDescent="0.2"/>
    <row r="12086" ht="12.75" hidden="1" x14ac:dyDescent="0.2"/>
    <row r="12087" ht="12.75" hidden="1" x14ac:dyDescent="0.2"/>
    <row r="12088" ht="12.75" hidden="1" x14ac:dyDescent="0.2"/>
    <row r="12089" ht="12.75" hidden="1" x14ac:dyDescent="0.2"/>
    <row r="12090" ht="12.75" hidden="1" x14ac:dyDescent="0.2"/>
    <row r="12091" ht="12.75" hidden="1" x14ac:dyDescent="0.2"/>
    <row r="12092" ht="12.75" hidden="1" x14ac:dyDescent="0.2"/>
    <row r="12093" ht="12.75" hidden="1" x14ac:dyDescent="0.2"/>
    <row r="12094" ht="12.75" hidden="1" x14ac:dyDescent="0.2"/>
    <row r="12095" ht="12.75" hidden="1" x14ac:dyDescent="0.2"/>
    <row r="12096" ht="12.75" hidden="1" x14ac:dyDescent="0.2"/>
    <row r="12097" ht="12.75" hidden="1" x14ac:dyDescent="0.2"/>
    <row r="12098" ht="12.75" hidden="1" x14ac:dyDescent="0.2"/>
    <row r="12099" ht="12.75" hidden="1" x14ac:dyDescent="0.2"/>
    <row r="12100" ht="12.75" hidden="1" x14ac:dyDescent="0.2"/>
    <row r="12101" ht="12.75" hidden="1" x14ac:dyDescent="0.2"/>
    <row r="12102" ht="12.75" hidden="1" x14ac:dyDescent="0.2"/>
    <row r="12103" ht="12.75" hidden="1" x14ac:dyDescent="0.2"/>
    <row r="12104" ht="12.75" hidden="1" x14ac:dyDescent="0.2"/>
    <row r="12105" ht="12.75" hidden="1" x14ac:dyDescent="0.2"/>
    <row r="12106" ht="12.75" hidden="1" x14ac:dyDescent="0.2"/>
    <row r="12107" ht="12.75" hidden="1" x14ac:dyDescent="0.2"/>
    <row r="12108" ht="12.75" hidden="1" x14ac:dyDescent="0.2"/>
    <row r="12109" ht="12.75" hidden="1" x14ac:dyDescent="0.2"/>
    <row r="12110" ht="12.75" hidden="1" x14ac:dyDescent="0.2"/>
    <row r="12111" ht="12.75" hidden="1" x14ac:dyDescent="0.2"/>
    <row r="12112" ht="12.75" hidden="1" x14ac:dyDescent="0.2"/>
    <row r="12113" ht="12.75" hidden="1" x14ac:dyDescent="0.2"/>
    <row r="12114" ht="12.75" hidden="1" x14ac:dyDescent="0.2"/>
    <row r="12115" ht="12.75" hidden="1" x14ac:dyDescent="0.2"/>
    <row r="12116" ht="12.75" hidden="1" x14ac:dyDescent="0.2"/>
    <row r="12117" ht="12.75" hidden="1" x14ac:dyDescent="0.2"/>
    <row r="12118" ht="12.75" hidden="1" x14ac:dyDescent="0.2"/>
    <row r="12119" ht="12.75" hidden="1" x14ac:dyDescent="0.2"/>
    <row r="12120" ht="12.75" hidden="1" x14ac:dyDescent="0.2"/>
    <row r="12121" ht="12.75" hidden="1" x14ac:dyDescent="0.2"/>
    <row r="12122" ht="12.75" hidden="1" x14ac:dyDescent="0.2"/>
    <row r="12123" ht="12.75" hidden="1" x14ac:dyDescent="0.2"/>
    <row r="12124" ht="12.75" hidden="1" x14ac:dyDescent="0.2"/>
    <row r="12125" ht="12.75" hidden="1" x14ac:dyDescent="0.2"/>
    <row r="12126" ht="12.75" hidden="1" x14ac:dyDescent="0.2"/>
    <row r="12127" ht="12.75" hidden="1" x14ac:dyDescent="0.2"/>
    <row r="12128" ht="12.75" hidden="1" x14ac:dyDescent="0.2"/>
    <row r="12129" ht="12.75" hidden="1" x14ac:dyDescent="0.2"/>
    <row r="12130" ht="12.75" hidden="1" x14ac:dyDescent="0.2"/>
    <row r="12131" ht="12.75" hidden="1" x14ac:dyDescent="0.2"/>
    <row r="12132" ht="12.75" hidden="1" x14ac:dyDescent="0.2"/>
    <row r="12133" ht="12.75" hidden="1" x14ac:dyDescent="0.2"/>
    <row r="12134" ht="12.75" hidden="1" x14ac:dyDescent="0.2"/>
    <row r="12135" ht="12.75" hidden="1" x14ac:dyDescent="0.2"/>
    <row r="12136" ht="12.75" hidden="1" x14ac:dyDescent="0.2"/>
    <row r="12137" ht="12.75" hidden="1" x14ac:dyDescent="0.2"/>
    <row r="12138" ht="12.75" hidden="1" x14ac:dyDescent="0.2"/>
    <row r="12139" ht="12.75" hidden="1" x14ac:dyDescent="0.2"/>
    <row r="12140" ht="12.75" hidden="1" x14ac:dyDescent="0.2"/>
    <row r="12141" ht="12.75" hidden="1" x14ac:dyDescent="0.2"/>
    <row r="12142" ht="12.75" hidden="1" x14ac:dyDescent="0.2"/>
    <row r="12143" ht="12.75" hidden="1" x14ac:dyDescent="0.2"/>
    <row r="12144" ht="12.75" hidden="1" x14ac:dyDescent="0.2"/>
    <row r="12145" ht="12.75" hidden="1" x14ac:dyDescent="0.2"/>
    <row r="12146" ht="12.75" hidden="1" x14ac:dyDescent="0.2"/>
    <row r="12147" ht="12.75" hidden="1" x14ac:dyDescent="0.2"/>
    <row r="12148" ht="12.75" hidden="1" x14ac:dyDescent="0.2"/>
    <row r="12149" ht="12.75" hidden="1" x14ac:dyDescent="0.2"/>
    <row r="12150" ht="12.75" hidden="1" x14ac:dyDescent="0.2"/>
    <row r="12151" ht="12.75" hidden="1" x14ac:dyDescent="0.2"/>
    <row r="12152" ht="12.75" hidden="1" x14ac:dyDescent="0.2"/>
    <row r="12153" ht="12.75" hidden="1" x14ac:dyDescent="0.2"/>
    <row r="12154" ht="12.75" hidden="1" x14ac:dyDescent="0.2"/>
    <row r="12155" ht="12.75" hidden="1" x14ac:dyDescent="0.2"/>
    <row r="12156" ht="12.75" hidden="1" x14ac:dyDescent="0.2"/>
    <row r="12157" ht="12.75" hidden="1" x14ac:dyDescent="0.2"/>
    <row r="12158" ht="12.75" hidden="1" x14ac:dyDescent="0.2"/>
    <row r="12159" ht="12.75" hidden="1" x14ac:dyDescent="0.2"/>
    <row r="12160" ht="12.75" hidden="1" x14ac:dyDescent="0.2"/>
    <row r="12161" ht="12.75" hidden="1" x14ac:dyDescent="0.2"/>
    <row r="12162" ht="12.75" hidden="1" x14ac:dyDescent="0.2"/>
    <row r="12163" ht="12.75" hidden="1" x14ac:dyDescent="0.2"/>
    <row r="12164" ht="12.75" hidden="1" x14ac:dyDescent="0.2"/>
    <row r="12165" ht="12.75" hidden="1" x14ac:dyDescent="0.2"/>
    <row r="12166" ht="12.75" hidden="1" x14ac:dyDescent="0.2"/>
    <row r="12167" ht="12.75" hidden="1" x14ac:dyDescent="0.2"/>
    <row r="12168" ht="12.75" hidden="1" x14ac:dyDescent="0.2"/>
    <row r="12169" ht="12.75" hidden="1" x14ac:dyDescent="0.2"/>
    <row r="12170" ht="12.75" hidden="1" x14ac:dyDescent="0.2"/>
    <row r="12171" ht="12.75" hidden="1" x14ac:dyDescent="0.2"/>
    <row r="12172" ht="12.75" hidden="1" x14ac:dyDescent="0.2"/>
    <row r="12173" ht="12.75" hidden="1" x14ac:dyDescent="0.2"/>
    <row r="12174" ht="12.75" hidden="1" x14ac:dyDescent="0.2"/>
    <row r="12175" ht="12.75" hidden="1" x14ac:dyDescent="0.2"/>
    <row r="12176" ht="12.75" hidden="1" x14ac:dyDescent="0.2"/>
    <row r="12177" ht="12.75" hidden="1" x14ac:dyDescent="0.2"/>
    <row r="12178" ht="12.75" hidden="1" x14ac:dyDescent="0.2"/>
    <row r="12179" ht="12.75" hidden="1" x14ac:dyDescent="0.2"/>
    <row r="12180" ht="12.75" hidden="1" x14ac:dyDescent="0.2"/>
    <row r="12181" ht="12.75" hidden="1" x14ac:dyDescent="0.2"/>
    <row r="12182" ht="12.75" hidden="1" x14ac:dyDescent="0.2"/>
    <row r="12183" ht="12.75" hidden="1" x14ac:dyDescent="0.2"/>
    <row r="12184" ht="12.75" hidden="1" x14ac:dyDescent="0.2"/>
    <row r="12185" ht="12.75" hidden="1" x14ac:dyDescent="0.2"/>
    <row r="12186" ht="12.75" hidden="1" x14ac:dyDescent="0.2"/>
    <row r="12187" ht="12.75" hidden="1" x14ac:dyDescent="0.2"/>
    <row r="12188" ht="12.75" hidden="1" x14ac:dyDescent="0.2"/>
    <row r="12189" ht="12.75" hidden="1" x14ac:dyDescent="0.2"/>
    <row r="12190" ht="12.75" hidden="1" x14ac:dyDescent="0.2"/>
    <row r="12191" ht="12.75" hidden="1" x14ac:dyDescent="0.2"/>
    <row r="12192" ht="12.75" hidden="1" x14ac:dyDescent="0.2"/>
    <row r="12193" ht="12.75" hidden="1" x14ac:dyDescent="0.2"/>
    <row r="12194" ht="12.75" hidden="1" x14ac:dyDescent="0.2"/>
    <row r="12195" ht="12.75" hidden="1" x14ac:dyDescent="0.2"/>
    <row r="12196" ht="12.75" hidden="1" x14ac:dyDescent="0.2"/>
    <row r="12197" ht="12.75" hidden="1" x14ac:dyDescent="0.2"/>
    <row r="12198" ht="12.75" hidden="1" x14ac:dyDescent="0.2"/>
    <row r="12199" ht="12.75" hidden="1" x14ac:dyDescent="0.2"/>
    <row r="12200" ht="12.75" hidden="1" x14ac:dyDescent="0.2"/>
    <row r="12201" ht="12.75" hidden="1" x14ac:dyDescent="0.2"/>
    <row r="12202" ht="12.75" hidden="1" x14ac:dyDescent="0.2"/>
    <row r="12203" ht="12.75" hidden="1" x14ac:dyDescent="0.2"/>
    <row r="12204" ht="12.75" hidden="1" x14ac:dyDescent="0.2"/>
    <row r="12205" ht="12.75" hidden="1" x14ac:dyDescent="0.2"/>
    <row r="12206" ht="12.75" hidden="1" x14ac:dyDescent="0.2"/>
    <row r="12207" ht="12.75" hidden="1" x14ac:dyDescent="0.2"/>
    <row r="12208" ht="12.75" hidden="1" x14ac:dyDescent="0.2"/>
    <row r="12209" ht="12.75" hidden="1" x14ac:dyDescent="0.2"/>
    <row r="12210" ht="12.75" hidden="1" x14ac:dyDescent="0.2"/>
    <row r="12211" ht="12.75" hidden="1" x14ac:dyDescent="0.2"/>
    <row r="12212" ht="12.75" hidden="1" x14ac:dyDescent="0.2"/>
    <row r="12213" ht="12.75" hidden="1" x14ac:dyDescent="0.2"/>
    <row r="12214" ht="12.75" hidden="1" x14ac:dyDescent="0.2"/>
    <row r="12215" ht="12.75" hidden="1" x14ac:dyDescent="0.2"/>
    <row r="12216" ht="12.75" hidden="1" x14ac:dyDescent="0.2"/>
    <row r="12217" ht="12.75" hidden="1" x14ac:dyDescent="0.2"/>
    <row r="12218" ht="12.75" hidden="1" x14ac:dyDescent="0.2"/>
    <row r="12219" ht="12.75" hidden="1" x14ac:dyDescent="0.2"/>
    <row r="12220" ht="12.75" hidden="1" x14ac:dyDescent="0.2"/>
    <row r="12221" ht="12.75" hidden="1" x14ac:dyDescent="0.2"/>
    <row r="12222" ht="12.75" hidden="1" x14ac:dyDescent="0.2"/>
    <row r="12223" ht="12.75" hidden="1" x14ac:dyDescent="0.2"/>
    <row r="12224" ht="12.75" hidden="1" x14ac:dyDescent="0.2"/>
    <row r="12225" ht="12.75" hidden="1" x14ac:dyDescent="0.2"/>
    <row r="12226" ht="12.75" hidden="1" x14ac:dyDescent="0.2"/>
    <row r="12227" ht="12.75" hidden="1" x14ac:dyDescent="0.2"/>
    <row r="12228" ht="12.75" hidden="1" x14ac:dyDescent="0.2"/>
    <row r="12229" ht="12.75" hidden="1" x14ac:dyDescent="0.2"/>
    <row r="12230" ht="12.75" hidden="1" x14ac:dyDescent="0.2"/>
    <row r="12231" ht="12.75" hidden="1" x14ac:dyDescent="0.2"/>
    <row r="12232" ht="12.75" hidden="1" x14ac:dyDescent="0.2"/>
    <row r="12233" ht="12.75" hidden="1" x14ac:dyDescent="0.2"/>
    <row r="12234" ht="12.75" hidden="1" x14ac:dyDescent="0.2"/>
    <row r="12235" ht="12.75" hidden="1" x14ac:dyDescent="0.2"/>
    <row r="12236" ht="12.75" hidden="1" x14ac:dyDescent="0.2"/>
    <row r="12237" ht="12.75" hidden="1" x14ac:dyDescent="0.2"/>
    <row r="12238" ht="12.75" hidden="1" x14ac:dyDescent="0.2"/>
    <row r="12239" ht="12.75" hidden="1" x14ac:dyDescent="0.2"/>
    <row r="12240" ht="12.75" hidden="1" x14ac:dyDescent="0.2"/>
    <row r="12241" ht="12.75" hidden="1" x14ac:dyDescent="0.2"/>
    <row r="12242" ht="12.75" hidden="1" x14ac:dyDescent="0.2"/>
    <row r="12243" ht="12.75" hidden="1" x14ac:dyDescent="0.2"/>
    <row r="12244" ht="12.75" hidden="1" x14ac:dyDescent="0.2"/>
    <row r="12245" ht="12.75" hidden="1" x14ac:dyDescent="0.2"/>
    <row r="12246" ht="12.75" hidden="1" x14ac:dyDescent="0.2"/>
    <row r="12247" ht="12.75" hidden="1" x14ac:dyDescent="0.2"/>
    <row r="12248" ht="12.75" hidden="1" x14ac:dyDescent="0.2"/>
    <row r="12249" ht="12.75" hidden="1" x14ac:dyDescent="0.2"/>
    <row r="12250" ht="12.75" hidden="1" x14ac:dyDescent="0.2"/>
    <row r="12251" ht="12.75" hidden="1" x14ac:dyDescent="0.2"/>
    <row r="12252" ht="12.75" hidden="1" x14ac:dyDescent="0.2"/>
    <row r="12253" ht="12.75" hidden="1" x14ac:dyDescent="0.2"/>
    <row r="12254" ht="12.75" hidden="1" x14ac:dyDescent="0.2"/>
    <row r="12255" ht="12.75" hidden="1" x14ac:dyDescent="0.2"/>
    <row r="12256" ht="12.75" hidden="1" x14ac:dyDescent="0.2"/>
    <row r="12257" ht="12.75" hidden="1" x14ac:dyDescent="0.2"/>
    <row r="12258" ht="12.75" hidden="1" x14ac:dyDescent="0.2"/>
    <row r="12259" ht="12.75" hidden="1" x14ac:dyDescent="0.2"/>
    <row r="12260" ht="12.75" hidden="1" x14ac:dyDescent="0.2"/>
    <row r="12261" ht="12.75" hidden="1" x14ac:dyDescent="0.2"/>
    <row r="12262" ht="12.75" hidden="1" x14ac:dyDescent="0.2"/>
    <row r="12263" ht="12.75" hidden="1" x14ac:dyDescent="0.2"/>
    <row r="12264" ht="12.75" hidden="1" x14ac:dyDescent="0.2"/>
    <row r="12265" ht="12.75" hidden="1" x14ac:dyDescent="0.2"/>
    <row r="12266" ht="12.75" hidden="1" x14ac:dyDescent="0.2"/>
    <row r="12267" ht="12.75" hidden="1" x14ac:dyDescent="0.2"/>
    <row r="12268" ht="12.75" hidden="1" x14ac:dyDescent="0.2"/>
    <row r="12269" ht="12.75" hidden="1" x14ac:dyDescent="0.2"/>
    <row r="12270" ht="12.75" hidden="1" x14ac:dyDescent="0.2"/>
    <row r="12271" ht="12.75" hidden="1" x14ac:dyDescent="0.2"/>
    <row r="12272" ht="12.75" hidden="1" x14ac:dyDescent="0.2"/>
    <row r="12273" ht="12.75" hidden="1" x14ac:dyDescent="0.2"/>
    <row r="12274" ht="12.75" hidden="1" x14ac:dyDescent="0.2"/>
    <row r="12275" ht="12.75" hidden="1" x14ac:dyDescent="0.2"/>
    <row r="12276" ht="12.75" hidden="1" x14ac:dyDescent="0.2"/>
    <row r="12277" ht="12.75" hidden="1" x14ac:dyDescent="0.2"/>
    <row r="12278" ht="12.75" hidden="1" x14ac:dyDescent="0.2"/>
    <row r="12279" ht="12.75" hidden="1" x14ac:dyDescent="0.2"/>
    <row r="12280" ht="12.75" hidden="1" x14ac:dyDescent="0.2"/>
    <row r="12281" ht="12.75" hidden="1" x14ac:dyDescent="0.2"/>
    <row r="12282" ht="12.75" hidden="1" x14ac:dyDescent="0.2"/>
    <row r="12283" ht="12.75" hidden="1" x14ac:dyDescent="0.2"/>
    <row r="12284" ht="12.75" hidden="1" x14ac:dyDescent="0.2"/>
    <row r="12285" ht="12.75" hidden="1" x14ac:dyDescent="0.2"/>
    <row r="12286" ht="12.75" hidden="1" x14ac:dyDescent="0.2"/>
    <row r="12287" ht="12.75" hidden="1" x14ac:dyDescent="0.2"/>
    <row r="12288" ht="12.75" hidden="1" x14ac:dyDescent="0.2"/>
    <row r="12289" ht="12.75" hidden="1" x14ac:dyDescent="0.2"/>
    <row r="12290" ht="12.75" hidden="1" x14ac:dyDescent="0.2"/>
    <row r="12291" ht="12.75" hidden="1" x14ac:dyDescent="0.2"/>
    <row r="12292" ht="12.75" hidden="1" x14ac:dyDescent="0.2"/>
    <row r="12293" ht="12.75" hidden="1" x14ac:dyDescent="0.2"/>
    <row r="12294" ht="12.75" hidden="1" x14ac:dyDescent="0.2"/>
    <row r="12295" ht="12.75" hidden="1" x14ac:dyDescent="0.2"/>
    <row r="12296" ht="12.75" hidden="1" x14ac:dyDescent="0.2"/>
    <row r="12297" ht="12.75" hidden="1" x14ac:dyDescent="0.2"/>
    <row r="12298" ht="12.75" hidden="1" x14ac:dyDescent="0.2"/>
    <row r="12299" ht="12.75" hidden="1" x14ac:dyDescent="0.2"/>
    <row r="12300" ht="12.75" hidden="1" x14ac:dyDescent="0.2"/>
    <row r="12301" ht="12.75" hidden="1" x14ac:dyDescent="0.2"/>
    <row r="12302" ht="12.75" hidden="1" x14ac:dyDescent="0.2"/>
    <row r="12303" ht="12.75" hidden="1" x14ac:dyDescent="0.2"/>
    <row r="12304" ht="12.75" hidden="1" x14ac:dyDescent="0.2"/>
    <row r="12305" ht="12.75" hidden="1" x14ac:dyDescent="0.2"/>
    <row r="12306" ht="12.75" hidden="1" x14ac:dyDescent="0.2"/>
    <row r="12307" ht="12.75" hidden="1" x14ac:dyDescent="0.2"/>
    <row r="12308" ht="12.75" hidden="1" x14ac:dyDescent="0.2"/>
    <row r="12309" ht="12.75" hidden="1" x14ac:dyDescent="0.2"/>
    <row r="12310" ht="12.75" hidden="1" x14ac:dyDescent="0.2"/>
    <row r="12311" ht="12.75" hidden="1" x14ac:dyDescent="0.2"/>
    <row r="12312" ht="12.75" hidden="1" x14ac:dyDescent="0.2"/>
    <row r="12313" ht="12.75" hidden="1" x14ac:dyDescent="0.2"/>
    <row r="12314" ht="12.75" hidden="1" x14ac:dyDescent="0.2"/>
    <row r="12315" ht="12.75" hidden="1" x14ac:dyDescent="0.2"/>
    <row r="12316" ht="12.75" hidden="1" x14ac:dyDescent="0.2"/>
    <row r="12317" ht="12.75" hidden="1" x14ac:dyDescent="0.2"/>
    <row r="12318" ht="12.75" hidden="1" x14ac:dyDescent="0.2"/>
    <row r="12319" ht="12.75" hidden="1" x14ac:dyDescent="0.2"/>
    <row r="12320" ht="12.75" hidden="1" x14ac:dyDescent="0.2"/>
    <row r="12321" ht="12.75" hidden="1" x14ac:dyDescent="0.2"/>
    <row r="12322" ht="12.75" hidden="1" x14ac:dyDescent="0.2"/>
    <row r="12323" ht="12.75" hidden="1" x14ac:dyDescent="0.2"/>
    <row r="12324" ht="12.75" hidden="1" x14ac:dyDescent="0.2"/>
    <row r="12325" ht="12.75" hidden="1" x14ac:dyDescent="0.2"/>
    <row r="12326" ht="12.75" hidden="1" x14ac:dyDescent="0.2"/>
    <row r="12327" ht="12.75" hidden="1" x14ac:dyDescent="0.2"/>
    <row r="12328" ht="12.75" hidden="1" x14ac:dyDescent="0.2"/>
    <row r="12329" ht="12.75" hidden="1" x14ac:dyDescent="0.2"/>
    <row r="12330" ht="12.75" hidden="1" x14ac:dyDescent="0.2"/>
    <row r="12331" ht="12.75" hidden="1" x14ac:dyDescent="0.2"/>
    <row r="12332" ht="12.75" hidden="1" x14ac:dyDescent="0.2"/>
    <row r="12333" ht="12.75" hidden="1" x14ac:dyDescent="0.2"/>
    <row r="12334" ht="12.75" hidden="1" x14ac:dyDescent="0.2"/>
    <row r="12335" ht="12.75" hidden="1" x14ac:dyDescent="0.2"/>
    <row r="12336" ht="12.75" hidden="1" x14ac:dyDescent="0.2"/>
    <row r="12337" ht="12.75" hidden="1" x14ac:dyDescent="0.2"/>
    <row r="12338" ht="12.75" hidden="1" x14ac:dyDescent="0.2"/>
    <row r="12339" ht="12.75" hidden="1" x14ac:dyDescent="0.2"/>
    <row r="12340" ht="12.75" hidden="1" x14ac:dyDescent="0.2"/>
    <row r="12341" ht="12.75" hidden="1" x14ac:dyDescent="0.2"/>
    <row r="12342" ht="12.75" hidden="1" x14ac:dyDescent="0.2"/>
    <row r="12343" ht="12.75" hidden="1" x14ac:dyDescent="0.2"/>
    <row r="12344" ht="12.75" hidden="1" x14ac:dyDescent="0.2"/>
    <row r="12345" ht="12.75" hidden="1" x14ac:dyDescent="0.2"/>
    <row r="12346" ht="12.75" hidden="1" x14ac:dyDescent="0.2"/>
    <row r="12347" ht="12.75" hidden="1" x14ac:dyDescent="0.2"/>
    <row r="12348" ht="12.75" hidden="1" x14ac:dyDescent="0.2"/>
    <row r="12349" ht="12.75" hidden="1" x14ac:dyDescent="0.2"/>
    <row r="12350" ht="12.75" hidden="1" x14ac:dyDescent="0.2"/>
    <row r="12351" ht="12.75" hidden="1" x14ac:dyDescent="0.2"/>
    <row r="12352" ht="12.75" hidden="1" x14ac:dyDescent="0.2"/>
    <row r="12353" ht="12.75" hidden="1" x14ac:dyDescent="0.2"/>
    <row r="12354" ht="12.75" hidden="1" x14ac:dyDescent="0.2"/>
    <row r="12355" ht="12.75" hidden="1" x14ac:dyDescent="0.2"/>
    <row r="12356" ht="12.75" hidden="1" x14ac:dyDescent="0.2"/>
    <row r="12357" ht="12.75" hidden="1" x14ac:dyDescent="0.2"/>
    <row r="12358" ht="12.75" hidden="1" x14ac:dyDescent="0.2"/>
    <row r="12359" ht="12.75" hidden="1" x14ac:dyDescent="0.2"/>
    <row r="12360" ht="12.75" hidden="1" x14ac:dyDescent="0.2"/>
    <row r="12361" ht="12.75" hidden="1" x14ac:dyDescent="0.2"/>
    <row r="12362" ht="12.75" hidden="1" x14ac:dyDescent="0.2"/>
    <row r="12363" ht="12.75" hidden="1" x14ac:dyDescent="0.2"/>
    <row r="12364" ht="12.75" hidden="1" x14ac:dyDescent="0.2"/>
    <row r="12365" ht="12.75" hidden="1" x14ac:dyDescent="0.2"/>
    <row r="12366" ht="12.75" hidden="1" x14ac:dyDescent="0.2"/>
    <row r="12367" ht="12.75" hidden="1" x14ac:dyDescent="0.2"/>
    <row r="12368" ht="12.75" hidden="1" x14ac:dyDescent="0.2"/>
    <row r="12369" ht="12.75" hidden="1" x14ac:dyDescent="0.2"/>
    <row r="12370" ht="12.75" hidden="1" x14ac:dyDescent="0.2"/>
    <row r="12371" ht="12.75" hidden="1" x14ac:dyDescent="0.2"/>
    <row r="12372" ht="12.75" hidden="1" x14ac:dyDescent="0.2"/>
    <row r="12373" ht="12.75" hidden="1" x14ac:dyDescent="0.2"/>
    <row r="12374" ht="12.75" hidden="1" x14ac:dyDescent="0.2"/>
    <row r="12375" ht="12.75" hidden="1" x14ac:dyDescent="0.2"/>
    <row r="12376" ht="12.75" hidden="1" x14ac:dyDescent="0.2"/>
    <row r="12377" ht="12.75" hidden="1" x14ac:dyDescent="0.2"/>
    <row r="12378" ht="12.75" hidden="1" x14ac:dyDescent="0.2"/>
    <row r="12379" ht="12.75" hidden="1" x14ac:dyDescent="0.2"/>
    <row r="12380" ht="12.75" hidden="1" x14ac:dyDescent="0.2"/>
    <row r="12381" ht="12.75" hidden="1" x14ac:dyDescent="0.2"/>
    <row r="12382" ht="12.75" hidden="1" x14ac:dyDescent="0.2"/>
    <row r="12383" ht="12.75" hidden="1" x14ac:dyDescent="0.2"/>
    <row r="12384" ht="12.75" hidden="1" x14ac:dyDescent="0.2"/>
    <row r="12385" ht="12.75" hidden="1" x14ac:dyDescent="0.2"/>
    <row r="12386" ht="12.75" hidden="1" x14ac:dyDescent="0.2"/>
    <row r="12387" ht="12.75" hidden="1" x14ac:dyDescent="0.2"/>
    <row r="12388" ht="12.75" hidden="1" x14ac:dyDescent="0.2"/>
    <row r="12389" ht="12.75" hidden="1" x14ac:dyDescent="0.2"/>
    <row r="12390" ht="12.75" hidden="1" x14ac:dyDescent="0.2"/>
    <row r="12391" ht="12.75" hidden="1" x14ac:dyDescent="0.2"/>
    <row r="12392" ht="12.75" hidden="1" x14ac:dyDescent="0.2"/>
    <row r="12393" ht="12.75" hidden="1" x14ac:dyDescent="0.2"/>
    <row r="12394" ht="12.75" hidden="1" x14ac:dyDescent="0.2"/>
    <row r="12395" ht="12.75" hidden="1" x14ac:dyDescent="0.2"/>
    <row r="12396" ht="12.75" hidden="1" x14ac:dyDescent="0.2"/>
    <row r="12397" ht="12.75" hidden="1" x14ac:dyDescent="0.2"/>
    <row r="12398" ht="12.75" hidden="1" x14ac:dyDescent="0.2"/>
    <row r="12399" ht="12.75" hidden="1" x14ac:dyDescent="0.2"/>
    <row r="12400" ht="12.75" hidden="1" x14ac:dyDescent="0.2"/>
    <row r="12401" ht="12.75" hidden="1" x14ac:dyDescent="0.2"/>
    <row r="12402" ht="12.75" hidden="1" x14ac:dyDescent="0.2"/>
    <row r="12403" ht="12.75" hidden="1" x14ac:dyDescent="0.2"/>
    <row r="12404" ht="12.75" hidden="1" x14ac:dyDescent="0.2"/>
    <row r="12405" ht="12.75" hidden="1" x14ac:dyDescent="0.2"/>
    <row r="12406" ht="12.75" hidden="1" x14ac:dyDescent="0.2"/>
    <row r="12407" ht="12.75" hidden="1" x14ac:dyDescent="0.2"/>
    <row r="12408" ht="12.75" hidden="1" x14ac:dyDescent="0.2"/>
    <row r="12409" ht="12.75" hidden="1" x14ac:dyDescent="0.2"/>
    <row r="12410" ht="12.75" hidden="1" x14ac:dyDescent="0.2"/>
    <row r="12411" ht="12.75" hidden="1" x14ac:dyDescent="0.2"/>
    <row r="12412" ht="12.75" hidden="1" x14ac:dyDescent="0.2"/>
    <row r="12413" ht="12.75" hidden="1" x14ac:dyDescent="0.2"/>
    <row r="12414" ht="12.75" hidden="1" x14ac:dyDescent="0.2"/>
    <row r="12415" ht="12.75" hidden="1" x14ac:dyDescent="0.2"/>
    <row r="12416" ht="12.75" hidden="1" x14ac:dyDescent="0.2"/>
    <row r="12417" ht="12.75" hidden="1" x14ac:dyDescent="0.2"/>
    <row r="12418" ht="12.75" hidden="1" x14ac:dyDescent="0.2"/>
    <row r="12419" ht="12.75" hidden="1" x14ac:dyDescent="0.2"/>
    <row r="12420" ht="12.75" hidden="1" x14ac:dyDescent="0.2"/>
    <row r="12421" ht="12.75" hidden="1" x14ac:dyDescent="0.2"/>
    <row r="12422" ht="12.75" hidden="1" x14ac:dyDescent="0.2"/>
    <row r="12423" ht="12.75" hidden="1" x14ac:dyDescent="0.2"/>
    <row r="12424" ht="12.75" hidden="1" x14ac:dyDescent="0.2"/>
    <row r="12425" ht="12.75" hidden="1" x14ac:dyDescent="0.2"/>
    <row r="12426" ht="12.75" hidden="1" x14ac:dyDescent="0.2"/>
    <row r="12427" ht="12.75" hidden="1" x14ac:dyDescent="0.2"/>
    <row r="12428" ht="12.75" hidden="1" x14ac:dyDescent="0.2"/>
    <row r="12429" ht="12.75" hidden="1" x14ac:dyDescent="0.2"/>
    <row r="12430" ht="12.75" hidden="1" x14ac:dyDescent="0.2"/>
    <row r="12431" ht="12.75" hidden="1" x14ac:dyDescent="0.2"/>
    <row r="12432" ht="12.75" hidden="1" x14ac:dyDescent="0.2"/>
    <row r="12433" ht="12.75" hidden="1" x14ac:dyDescent="0.2"/>
    <row r="12434" ht="12.75" hidden="1" x14ac:dyDescent="0.2"/>
    <row r="12435" ht="12.75" hidden="1" x14ac:dyDescent="0.2"/>
    <row r="12436" ht="12.75" hidden="1" x14ac:dyDescent="0.2"/>
    <row r="12437" ht="12.75" hidden="1" x14ac:dyDescent="0.2"/>
    <row r="12438" ht="12.75" hidden="1" x14ac:dyDescent="0.2"/>
    <row r="12439" ht="12.75" hidden="1" x14ac:dyDescent="0.2"/>
    <row r="12440" ht="12.75" hidden="1" x14ac:dyDescent="0.2"/>
    <row r="12441" ht="12.75" hidden="1" x14ac:dyDescent="0.2"/>
    <row r="12442" ht="12.75" hidden="1" x14ac:dyDescent="0.2"/>
    <row r="12443" ht="12.75" hidden="1" x14ac:dyDescent="0.2"/>
    <row r="12444" ht="12.75" hidden="1" x14ac:dyDescent="0.2"/>
    <row r="12445" ht="12.75" hidden="1" x14ac:dyDescent="0.2"/>
    <row r="12446" ht="12.75" hidden="1" x14ac:dyDescent="0.2"/>
    <row r="12447" ht="12.75" hidden="1" x14ac:dyDescent="0.2"/>
    <row r="12448" ht="12.75" hidden="1" x14ac:dyDescent="0.2"/>
    <row r="12449" ht="12.75" hidden="1" x14ac:dyDescent="0.2"/>
    <row r="12450" ht="12.75" hidden="1" x14ac:dyDescent="0.2"/>
    <row r="12451" ht="12.75" hidden="1" x14ac:dyDescent="0.2"/>
    <row r="12452" ht="12.75" hidden="1" x14ac:dyDescent="0.2"/>
    <row r="12453" ht="12.75" hidden="1" x14ac:dyDescent="0.2"/>
    <row r="12454" ht="12.75" hidden="1" x14ac:dyDescent="0.2"/>
    <row r="12455" ht="12.75" hidden="1" x14ac:dyDescent="0.2"/>
    <row r="12456" ht="12.75" hidden="1" x14ac:dyDescent="0.2"/>
    <row r="12457" ht="12.75" hidden="1" x14ac:dyDescent="0.2"/>
    <row r="12458" ht="12.75" hidden="1" x14ac:dyDescent="0.2"/>
    <row r="12459" ht="12.75" hidden="1" x14ac:dyDescent="0.2"/>
    <row r="12460" ht="12.75" hidden="1" x14ac:dyDescent="0.2"/>
    <row r="12461" ht="12.75" hidden="1" x14ac:dyDescent="0.2"/>
    <row r="12462" ht="12.75" hidden="1" x14ac:dyDescent="0.2"/>
    <row r="12463" ht="12.75" hidden="1" x14ac:dyDescent="0.2"/>
    <row r="12464" ht="12.75" hidden="1" x14ac:dyDescent="0.2"/>
    <row r="12465" ht="12.75" hidden="1" x14ac:dyDescent="0.2"/>
    <row r="12466" ht="12.75" hidden="1" x14ac:dyDescent="0.2"/>
    <row r="12467" ht="12.75" hidden="1" x14ac:dyDescent="0.2"/>
    <row r="12468" ht="12.75" hidden="1" x14ac:dyDescent="0.2"/>
    <row r="12469" ht="12.75" hidden="1" x14ac:dyDescent="0.2"/>
    <row r="12470" ht="12.75" hidden="1" x14ac:dyDescent="0.2"/>
    <row r="12471" ht="12.75" hidden="1" x14ac:dyDescent="0.2"/>
    <row r="12472" ht="12.75" hidden="1" x14ac:dyDescent="0.2"/>
    <row r="12473" ht="12.75" hidden="1" x14ac:dyDescent="0.2"/>
    <row r="12474" ht="12.75" hidden="1" x14ac:dyDescent="0.2"/>
    <row r="12475" ht="12.75" hidden="1" x14ac:dyDescent="0.2"/>
    <row r="12476" ht="12.75" hidden="1" x14ac:dyDescent="0.2"/>
    <row r="12477" ht="12.75" hidden="1" x14ac:dyDescent="0.2"/>
    <row r="12478" ht="12.75" hidden="1" x14ac:dyDescent="0.2"/>
    <row r="12479" ht="12.75" hidden="1" x14ac:dyDescent="0.2"/>
    <row r="12480" ht="12.75" hidden="1" x14ac:dyDescent="0.2"/>
    <row r="12481" ht="12.75" hidden="1" x14ac:dyDescent="0.2"/>
    <row r="12482" ht="12.75" hidden="1" x14ac:dyDescent="0.2"/>
    <row r="12483" ht="12.75" hidden="1" x14ac:dyDescent="0.2"/>
    <row r="12484" ht="12.75" hidden="1" x14ac:dyDescent="0.2"/>
    <row r="12485" ht="12.75" hidden="1" x14ac:dyDescent="0.2"/>
    <row r="12486" ht="12.75" hidden="1" x14ac:dyDescent="0.2"/>
    <row r="12487" ht="12.75" hidden="1" x14ac:dyDescent="0.2"/>
    <row r="12488" ht="12.75" hidden="1" x14ac:dyDescent="0.2"/>
    <row r="12489" ht="12.75" hidden="1" x14ac:dyDescent="0.2"/>
    <row r="12490" ht="12.75" hidden="1" x14ac:dyDescent="0.2"/>
    <row r="12491" ht="12.75" hidden="1" x14ac:dyDescent="0.2"/>
    <row r="12492" ht="12.75" hidden="1" x14ac:dyDescent="0.2"/>
    <row r="12493" ht="12.75" hidden="1" x14ac:dyDescent="0.2"/>
    <row r="12494" ht="12.75" hidden="1" x14ac:dyDescent="0.2"/>
    <row r="12495" ht="12.75" hidden="1" x14ac:dyDescent="0.2"/>
    <row r="12496" ht="12.75" hidden="1" x14ac:dyDescent="0.2"/>
    <row r="12497" ht="12.75" hidden="1" x14ac:dyDescent="0.2"/>
    <row r="12498" ht="12.75" hidden="1" x14ac:dyDescent="0.2"/>
    <row r="12499" ht="12.75" hidden="1" x14ac:dyDescent="0.2"/>
    <row r="12500" ht="12.75" hidden="1" x14ac:dyDescent="0.2"/>
    <row r="12501" ht="12.75" hidden="1" x14ac:dyDescent="0.2"/>
    <row r="12502" ht="12.75" hidden="1" x14ac:dyDescent="0.2"/>
    <row r="12503" ht="12.75" hidden="1" x14ac:dyDescent="0.2"/>
    <row r="12504" ht="12.75" hidden="1" x14ac:dyDescent="0.2"/>
    <row r="12505" ht="12.75" hidden="1" x14ac:dyDescent="0.2"/>
    <row r="12506" ht="12.75" hidden="1" x14ac:dyDescent="0.2"/>
    <row r="12507" ht="12.75" hidden="1" x14ac:dyDescent="0.2"/>
    <row r="12508" ht="12.75" hidden="1" x14ac:dyDescent="0.2"/>
    <row r="12509" ht="12.75" hidden="1" x14ac:dyDescent="0.2"/>
    <row r="12510" ht="12.75" hidden="1" x14ac:dyDescent="0.2"/>
    <row r="12511" ht="12.75" hidden="1" x14ac:dyDescent="0.2"/>
    <row r="12512" ht="12.75" hidden="1" x14ac:dyDescent="0.2"/>
    <row r="12513" ht="12.75" hidden="1" x14ac:dyDescent="0.2"/>
    <row r="12514" ht="12.75" hidden="1" x14ac:dyDescent="0.2"/>
    <row r="12515" ht="12.75" hidden="1" x14ac:dyDescent="0.2"/>
    <row r="12516" ht="12.75" hidden="1" x14ac:dyDescent="0.2"/>
    <row r="12517" ht="12.75" hidden="1" x14ac:dyDescent="0.2"/>
    <row r="12518" ht="12.75" hidden="1" x14ac:dyDescent="0.2"/>
    <row r="12519" ht="12.75" hidden="1" x14ac:dyDescent="0.2"/>
    <row r="12520" ht="12.75" hidden="1" x14ac:dyDescent="0.2"/>
    <row r="12521" ht="12.75" hidden="1" x14ac:dyDescent="0.2"/>
    <row r="12522" ht="12.75" hidden="1" x14ac:dyDescent="0.2"/>
    <row r="12523" ht="12.75" hidden="1" x14ac:dyDescent="0.2"/>
    <row r="12524" ht="12.75" hidden="1" x14ac:dyDescent="0.2"/>
    <row r="12525" ht="12.75" hidden="1" x14ac:dyDescent="0.2"/>
    <row r="12526" ht="12.75" hidden="1" x14ac:dyDescent="0.2"/>
    <row r="12527" ht="12.75" hidden="1" x14ac:dyDescent="0.2"/>
    <row r="12528" ht="12.75" hidden="1" x14ac:dyDescent="0.2"/>
    <row r="12529" ht="12.75" hidden="1" x14ac:dyDescent="0.2"/>
    <row r="12530" ht="12.75" hidden="1" x14ac:dyDescent="0.2"/>
    <row r="12531" ht="12.75" hidden="1" x14ac:dyDescent="0.2"/>
    <row r="12532" ht="12.75" hidden="1" x14ac:dyDescent="0.2"/>
    <row r="12533" ht="12.75" hidden="1" x14ac:dyDescent="0.2"/>
    <row r="12534" ht="12.75" hidden="1" x14ac:dyDescent="0.2"/>
    <row r="12535" ht="12.75" hidden="1" x14ac:dyDescent="0.2"/>
    <row r="12536" ht="12.75" hidden="1" x14ac:dyDescent="0.2"/>
    <row r="12537" ht="12.75" hidden="1" x14ac:dyDescent="0.2"/>
    <row r="12538" ht="12.75" hidden="1" x14ac:dyDescent="0.2"/>
    <row r="12539" ht="12.75" hidden="1" x14ac:dyDescent="0.2"/>
    <row r="12540" ht="12.75" hidden="1" x14ac:dyDescent="0.2"/>
    <row r="12541" ht="12.75" hidden="1" x14ac:dyDescent="0.2"/>
    <row r="12542" ht="12.75" hidden="1" x14ac:dyDescent="0.2"/>
    <row r="12543" ht="12.75" hidden="1" x14ac:dyDescent="0.2"/>
    <row r="12544" ht="12.75" hidden="1" x14ac:dyDescent="0.2"/>
    <row r="12545" ht="12.75" hidden="1" x14ac:dyDescent="0.2"/>
    <row r="12546" ht="12.75" hidden="1" x14ac:dyDescent="0.2"/>
    <row r="12547" ht="12.75" hidden="1" x14ac:dyDescent="0.2"/>
    <row r="12548" ht="12.75" hidden="1" x14ac:dyDescent="0.2"/>
    <row r="12549" ht="12.75" hidden="1" x14ac:dyDescent="0.2"/>
    <row r="12550" ht="12.75" hidden="1" x14ac:dyDescent="0.2"/>
    <row r="12551" ht="12.75" hidden="1" x14ac:dyDescent="0.2"/>
    <row r="12552" ht="12.75" hidden="1" x14ac:dyDescent="0.2"/>
    <row r="12553" ht="12.75" hidden="1" x14ac:dyDescent="0.2"/>
    <row r="12554" ht="12.75" hidden="1" x14ac:dyDescent="0.2"/>
    <row r="12555" ht="12.75" hidden="1" x14ac:dyDescent="0.2"/>
    <row r="12556" ht="12.75" hidden="1" x14ac:dyDescent="0.2"/>
    <row r="12557" ht="12.75" hidden="1" x14ac:dyDescent="0.2"/>
    <row r="12558" ht="12.75" hidden="1" x14ac:dyDescent="0.2"/>
    <row r="12559" ht="12.75" hidden="1" x14ac:dyDescent="0.2"/>
    <row r="12560" ht="12.75" hidden="1" x14ac:dyDescent="0.2"/>
    <row r="12561" ht="12.75" hidden="1" x14ac:dyDescent="0.2"/>
    <row r="12562" ht="12.75" hidden="1" x14ac:dyDescent="0.2"/>
    <row r="12563" ht="12.75" hidden="1" x14ac:dyDescent="0.2"/>
    <row r="12564" ht="12.75" hidden="1" x14ac:dyDescent="0.2"/>
    <row r="12565" ht="12.75" hidden="1" x14ac:dyDescent="0.2"/>
    <row r="12566" ht="12.75" hidden="1" x14ac:dyDescent="0.2"/>
    <row r="12567" ht="12.75" hidden="1" x14ac:dyDescent="0.2"/>
    <row r="12568" ht="12.75" hidden="1" x14ac:dyDescent="0.2"/>
    <row r="12569" ht="12.75" hidden="1" x14ac:dyDescent="0.2"/>
    <row r="12570" ht="12.75" hidden="1" x14ac:dyDescent="0.2"/>
    <row r="12571" ht="12.75" hidden="1" x14ac:dyDescent="0.2"/>
    <row r="12572" ht="12.75" hidden="1" x14ac:dyDescent="0.2"/>
    <row r="12573" ht="12.75" hidden="1" x14ac:dyDescent="0.2"/>
    <row r="12574" ht="12.75" hidden="1" x14ac:dyDescent="0.2"/>
    <row r="12575" ht="12.75" hidden="1" x14ac:dyDescent="0.2"/>
    <row r="12576" ht="12.75" hidden="1" x14ac:dyDescent="0.2"/>
    <row r="12577" ht="12.75" hidden="1" x14ac:dyDescent="0.2"/>
    <row r="12578" ht="12.75" hidden="1" x14ac:dyDescent="0.2"/>
    <row r="12579" ht="12.75" hidden="1" x14ac:dyDescent="0.2"/>
    <row r="12580" ht="12.75" hidden="1" x14ac:dyDescent="0.2"/>
    <row r="12581" ht="12.75" hidden="1" x14ac:dyDescent="0.2"/>
    <row r="12582" ht="12.75" hidden="1" x14ac:dyDescent="0.2"/>
    <row r="12583" ht="12.75" hidden="1" x14ac:dyDescent="0.2"/>
    <row r="12584" ht="12.75" hidden="1" x14ac:dyDescent="0.2"/>
    <row r="12585" ht="12.75" hidden="1" x14ac:dyDescent="0.2"/>
    <row r="12586" ht="12.75" hidden="1" x14ac:dyDescent="0.2"/>
    <row r="12587" ht="12.75" hidden="1" x14ac:dyDescent="0.2"/>
    <row r="12588" ht="12.75" hidden="1" x14ac:dyDescent="0.2"/>
    <row r="12589" ht="12.75" hidden="1" x14ac:dyDescent="0.2"/>
    <row r="12590" ht="12.75" hidden="1" x14ac:dyDescent="0.2"/>
    <row r="12591" ht="12.75" hidden="1" x14ac:dyDescent="0.2"/>
    <row r="12592" ht="12.75" hidden="1" x14ac:dyDescent="0.2"/>
    <row r="12593" ht="12.75" hidden="1" x14ac:dyDescent="0.2"/>
    <row r="12594" ht="12.75" hidden="1" x14ac:dyDescent="0.2"/>
    <row r="12595" ht="12.75" hidden="1" x14ac:dyDescent="0.2"/>
    <row r="12596" ht="12.75" hidden="1" x14ac:dyDescent="0.2"/>
    <row r="12597" ht="12.75" hidden="1" x14ac:dyDescent="0.2"/>
    <row r="12598" ht="12.75" hidden="1" x14ac:dyDescent="0.2"/>
    <row r="12599" ht="12.75" hidden="1" x14ac:dyDescent="0.2"/>
    <row r="12600" ht="12.75" hidden="1" x14ac:dyDescent="0.2"/>
    <row r="12601" ht="12.75" hidden="1" x14ac:dyDescent="0.2"/>
    <row r="12602" ht="12.75" hidden="1" x14ac:dyDescent="0.2"/>
    <row r="12603" ht="12.75" hidden="1" x14ac:dyDescent="0.2"/>
    <row r="12604" ht="12.75" hidden="1" x14ac:dyDescent="0.2"/>
    <row r="12605" ht="12.75" hidden="1" x14ac:dyDescent="0.2"/>
    <row r="12606" ht="12.75" hidden="1" x14ac:dyDescent="0.2"/>
    <row r="12607" ht="12.75" hidden="1" x14ac:dyDescent="0.2"/>
    <row r="12608" ht="12.75" hidden="1" x14ac:dyDescent="0.2"/>
    <row r="12609" ht="12.75" hidden="1" x14ac:dyDescent="0.2"/>
    <row r="12610" ht="12.75" hidden="1" x14ac:dyDescent="0.2"/>
    <row r="12611" ht="12.75" hidden="1" x14ac:dyDescent="0.2"/>
    <row r="12612" ht="12.75" hidden="1" x14ac:dyDescent="0.2"/>
    <row r="12613" ht="12.75" hidden="1" x14ac:dyDescent="0.2"/>
    <row r="12614" ht="12.75" hidden="1" x14ac:dyDescent="0.2"/>
    <row r="12615" ht="12.75" hidden="1" x14ac:dyDescent="0.2"/>
    <row r="12616" ht="12.75" hidden="1" x14ac:dyDescent="0.2"/>
    <row r="12617" ht="12.75" hidden="1" x14ac:dyDescent="0.2"/>
    <row r="12618" ht="12.75" hidden="1" x14ac:dyDescent="0.2"/>
    <row r="12619" ht="12.75" hidden="1" x14ac:dyDescent="0.2"/>
    <row r="12620" ht="12.75" hidden="1" x14ac:dyDescent="0.2"/>
    <row r="12621" ht="12.75" hidden="1" x14ac:dyDescent="0.2"/>
    <row r="12622" ht="12.75" hidden="1" x14ac:dyDescent="0.2"/>
    <row r="12623" ht="12.75" hidden="1" x14ac:dyDescent="0.2"/>
    <row r="12624" ht="12.75" hidden="1" x14ac:dyDescent="0.2"/>
    <row r="12625" ht="12.75" hidden="1" x14ac:dyDescent="0.2"/>
    <row r="12626" ht="12.75" hidden="1" x14ac:dyDescent="0.2"/>
    <row r="12627" ht="12.75" hidden="1" x14ac:dyDescent="0.2"/>
    <row r="12628" ht="12.75" hidden="1" x14ac:dyDescent="0.2"/>
    <row r="12629" ht="12.75" hidden="1" x14ac:dyDescent="0.2"/>
    <row r="12630" ht="12.75" hidden="1" x14ac:dyDescent="0.2"/>
    <row r="12631" ht="12.75" hidden="1" x14ac:dyDescent="0.2"/>
    <row r="12632" ht="12.75" hidden="1" x14ac:dyDescent="0.2"/>
    <row r="12633" ht="12.75" hidden="1" x14ac:dyDescent="0.2"/>
    <row r="12634" ht="12.75" hidden="1" x14ac:dyDescent="0.2"/>
    <row r="12635" ht="12.75" hidden="1" x14ac:dyDescent="0.2"/>
    <row r="12636" ht="12.75" hidden="1" x14ac:dyDescent="0.2"/>
    <row r="12637" ht="12.75" hidden="1" x14ac:dyDescent="0.2"/>
    <row r="12638" ht="12.75" hidden="1" x14ac:dyDescent="0.2"/>
    <row r="12639" ht="12.75" hidden="1" x14ac:dyDescent="0.2"/>
    <row r="12640" ht="12.75" hidden="1" x14ac:dyDescent="0.2"/>
    <row r="12641" ht="12.75" hidden="1" x14ac:dyDescent="0.2"/>
    <row r="12642" ht="12.75" hidden="1" x14ac:dyDescent="0.2"/>
    <row r="12643" ht="12.75" hidden="1" x14ac:dyDescent="0.2"/>
    <row r="12644" ht="12.75" hidden="1" x14ac:dyDescent="0.2"/>
    <row r="12645" ht="12.75" hidden="1" x14ac:dyDescent="0.2"/>
    <row r="12646" ht="12.75" hidden="1" x14ac:dyDescent="0.2"/>
    <row r="12647" ht="12.75" hidden="1" x14ac:dyDescent="0.2"/>
    <row r="12648" ht="12.75" hidden="1" x14ac:dyDescent="0.2"/>
    <row r="12649" ht="12.75" hidden="1" x14ac:dyDescent="0.2"/>
    <row r="12650" ht="12.75" hidden="1" x14ac:dyDescent="0.2"/>
    <row r="12651" ht="12.75" hidden="1" x14ac:dyDescent="0.2"/>
    <row r="12652" ht="12.75" hidden="1" x14ac:dyDescent="0.2"/>
    <row r="12653" ht="12.75" hidden="1" x14ac:dyDescent="0.2"/>
    <row r="12654" ht="12.75" hidden="1" x14ac:dyDescent="0.2"/>
    <row r="12655" ht="12.75" hidden="1" x14ac:dyDescent="0.2"/>
    <row r="12656" ht="12.75" hidden="1" x14ac:dyDescent="0.2"/>
    <row r="12657" ht="12.75" hidden="1" x14ac:dyDescent="0.2"/>
    <row r="12658" ht="12.75" hidden="1" x14ac:dyDescent="0.2"/>
    <row r="12659" ht="12.75" hidden="1" x14ac:dyDescent="0.2"/>
    <row r="12660" ht="12.75" hidden="1" x14ac:dyDescent="0.2"/>
    <row r="12661" ht="12.75" hidden="1" x14ac:dyDescent="0.2"/>
    <row r="12662" ht="12.75" hidden="1" x14ac:dyDescent="0.2"/>
    <row r="12663" ht="12.75" hidden="1" x14ac:dyDescent="0.2"/>
    <row r="12664" ht="12.75" hidden="1" x14ac:dyDescent="0.2"/>
    <row r="12665" ht="12.75" hidden="1" x14ac:dyDescent="0.2"/>
    <row r="12666" ht="12.75" hidden="1" x14ac:dyDescent="0.2"/>
    <row r="12667" ht="12.75" hidden="1" x14ac:dyDescent="0.2"/>
    <row r="12668" ht="12.75" hidden="1" x14ac:dyDescent="0.2"/>
    <row r="12669" ht="12.75" hidden="1" x14ac:dyDescent="0.2"/>
    <row r="12670" ht="12.75" hidden="1" x14ac:dyDescent="0.2"/>
    <row r="12671" ht="12.75" hidden="1" x14ac:dyDescent="0.2"/>
    <row r="12672" ht="12.75" hidden="1" x14ac:dyDescent="0.2"/>
    <row r="12673" ht="12.75" hidden="1" x14ac:dyDescent="0.2"/>
    <row r="12674" ht="12.75" hidden="1" x14ac:dyDescent="0.2"/>
    <row r="12675" ht="12.75" hidden="1" x14ac:dyDescent="0.2"/>
    <row r="12676" ht="12.75" hidden="1" x14ac:dyDescent="0.2"/>
    <row r="12677" ht="12.75" hidden="1" x14ac:dyDescent="0.2"/>
    <row r="12678" ht="12.75" hidden="1" x14ac:dyDescent="0.2"/>
    <row r="12679" ht="12.75" hidden="1" x14ac:dyDescent="0.2"/>
    <row r="12680" ht="12.75" hidden="1" x14ac:dyDescent="0.2"/>
    <row r="12681" ht="12.75" hidden="1" x14ac:dyDescent="0.2"/>
    <row r="12682" ht="12.75" hidden="1" x14ac:dyDescent="0.2"/>
    <row r="12683" ht="12.75" hidden="1" x14ac:dyDescent="0.2"/>
    <row r="12684" ht="12.75" hidden="1" x14ac:dyDescent="0.2"/>
    <row r="12685" ht="12.75" hidden="1" x14ac:dyDescent="0.2"/>
    <row r="12686" ht="12.75" hidden="1" x14ac:dyDescent="0.2"/>
    <row r="12687" ht="12.75" hidden="1" x14ac:dyDescent="0.2"/>
    <row r="12688" ht="12.75" hidden="1" x14ac:dyDescent="0.2"/>
    <row r="12689" ht="12.75" hidden="1" x14ac:dyDescent="0.2"/>
    <row r="12690" ht="12.75" hidden="1" x14ac:dyDescent="0.2"/>
    <row r="12691" ht="12.75" hidden="1" x14ac:dyDescent="0.2"/>
    <row r="12692" ht="12.75" hidden="1" x14ac:dyDescent="0.2"/>
    <row r="12693" ht="12.75" hidden="1" x14ac:dyDescent="0.2"/>
    <row r="12694" ht="12.75" hidden="1" x14ac:dyDescent="0.2"/>
    <row r="12695" ht="12.75" hidden="1" x14ac:dyDescent="0.2"/>
    <row r="12696" ht="12.75" hidden="1" x14ac:dyDescent="0.2"/>
    <row r="12697" ht="12.75" hidden="1" x14ac:dyDescent="0.2"/>
    <row r="12698" ht="12.75" hidden="1" x14ac:dyDescent="0.2"/>
    <row r="12699" ht="12.75" hidden="1" x14ac:dyDescent="0.2"/>
    <row r="12700" ht="12.75" hidden="1" x14ac:dyDescent="0.2"/>
    <row r="12701" ht="12.75" hidden="1" x14ac:dyDescent="0.2"/>
    <row r="12702" ht="12.75" hidden="1" x14ac:dyDescent="0.2"/>
    <row r="12703" ht="12.75" hidden="1" x14ac:dyDescent="0.2"/>
    <row r="12704" ht="12.75" hidden="1" x14ac:dyDescent="0.2"/>
    <row r="12705" ht="12.75" hidden="1" x14ac:dyDescent="0.2"/>
    <row r="12706" ht="12.75" hidden="1" x14ac:dyDescent="0.2"/>
    <row r="12707" ht="12.75" hidden="1" x14ac:dyDescent="0.2"/>
    <row r="12708" ht="12.75" hidden="1" x14ac:dyDescent="0.2"/>
    <row r="12709" ht="12.75" hidden="1" x14ac:dyDescent="0.2"/>
    <row r="12710" ht="12.75" hidden="1" x14ac:dyDescent="0.2"/>
    <row r="12711" ht="12.75" hidden="1" x14ac:dyDescent="0.2"/>
    <row r="12712" ht="12.75" hidden="1" x14ac:dyDescent="0.2"/>
    <row r="12713" ht="12.75" hidden="1" x14ac:dyDescent="0.2"/>
    <row r="12714" ht="12.75" hidden="1" x14ac:dyDescent="0.2"/>
    <row r="12715" ht="12.75" hidden="1" x14ac:dyDescent="0.2"/>
    <row r="12716" ht="12.75" hidden="1" x14ac:dyDescent="0.2"/>
    <row r="12717" ht="12.75" hidden="1" x14ac:dyDescent="0.2"/>
    <row r="12718" ht="12.75" hidden="1" x14ac:dyDescent="0.2"/>
    <row r="12719" ht="12.75" hidden="1" x14ac:dyDescent="0.2"/>
    <row r="12720" ht="12.75" hidden="1" x14ac:dyDescent="0.2"/>
    <row r="12721" ht="12.75" hidden="1" x14ac:dyDescent="0.2"/>
    <row r="12722" ht="12.75" hidden="1" x14ac:dyDescent="0.2"/>
    <row r="12723" ht="12.75" hidden="1" x14ac:dyDescent="0.2"/>
    <row r="12724" ht="12.75" hidden="1" x14ac:dyDescent="0.2"/>
    <row r="12725" ht="12.75" hidden="1" x14ac:dyDescent="0.2"/>
    <row r="12726" ht="12.75" hidden="1" x14ac:dyDescent="0.2"/>
    <row r="12727" ht="12.75" hidden="1" x14ac:dyDescent="0.2"/>
    <row r="12728" ht="12.75" hidden="1" x14ac:dyDescent="0.2"/>
    <row r="12729" ht="12.75" hidden="1" x14ac:dyDescent="0.2"/>
    <row r="12730" ht="12.75" hidden="1" x14ac:dyDescent="0.2"/>
    <row r="12731" ht="12.75" hidden="1" x14ac:dyDescent="0.2"/>
    <row r="12732" ht="12.75" hidden="1" x14ac:dyDescent="0.2"/>
    <row r="12733" ht="12.75" hidden="1" x14ac:dyDescent="0.2"/>
    <row r="12734" ht="12.75" hidden="1" x14ac:dyDescent="0.2"/>
    <row r="12735" ht="12.75" hidden="1" x14ac:dyDescent="0.2"/>
    <row r="12736" ht="12.75" hidden="1" x14ac:dyDescent="0.2"/>
    <row r="12737" ht="12.75" hidden="1" x14ac:dyDescent="0.2"/>
    <row r="12738" ht="12.75" hidden="1" x14ac:dyDescent="0.2"/>
    <row r="12739" ht="12.75" hidden="1" x14ac:dyDescent="0.2"/>
    <row r="12740" ht="12.75" hidden="1" x14ac:dyDescent="0.2"/>
    <row r="12741" ht="12.75" hidden="1" x14ac:dyDescent="0.2"/>
    <row r="12742" ht="12.75" hidden="1" x14ac:dyDescent="0.2"/>
    <row r="12743" ht="12.75" hidden="1" x14ac:dyDescent="0.2"/>
    <row r="12744" ht="12.75" hidden="1" x14ac:dyDescent="0.2"/>
    <row r="12745" ht="12.75" hidden="1" x14ac:dyDescent="0.2"/>
    <row r="12746" ht="12.75" hidden="1" x14ac:dyDescent="0.2"/>
    <row r="12747" ht="12.75" hidden="1" x14ac:dyDescent="0.2"/>
    <row r="12748" ht="12.75" hidden="1" x14ac:dyDescent="0.2"/>
    <row r="12749" ht="12.75" hidden="1" x14ac:dyDescent="0.2"/>
    <row r="12750" ht="12.75" hidden="1" x14ac:dyDescent="0.2"/>
    <row r="12751" ht="12.75" hidden="1" x14ac:dyDescent="0.2"/>
    <row r="12752" ht="12.75" hidden="1" x14ac:dyDescent="0.2"/>
    <row r="12753" ht="12.75" hidden="1" x14ac:dyDescent="0.2"/>
    <row r="12754" ht="12.75" hidden="1" x14ac:dyDescent="0.2"/>
    <row r="12755" ht="12.75" hidden="1" x14ac:dyDescent="0.2"/>
    <row r="12756" ht="12.75" hidden="1" x14ac:dyDescent="0.2"/>
    <row r="12757" ht="12.75" hidden="1" x14ac:dyDescent="0.2"/>
    <row r="12758" ht="12.75" hidden="1" x14ac:dyDescent="0.2"/>
    <row r="12759" ht="12.75" hidden="1" x14ac:dyDescent="0.2"/>
    <row r="12760" ht="12.75" hidden="1" x14ac:dyDescent="0.2"/>
    <row r="12761" ht="12.75" hidden="1" x14ac:dyDescent="0.2"/>
    <row r="12762" ht="12.75" hidden="1" x14ac:dyDescent="0.2"/>
    <row r="12763" ht="12.75" hidden="1" x14ac:dyDescent="0.2"/>
    <row r="12764" ht="12.75" hidden="1" x14ac:dyDescent="0.2"/>
    <row r="12765" ht="12.75" hidden="1" x14ac:dyDescent="0.2"/>
    <row r="12766" ht="12.75" hidden="1" x14ac:dyDescent="0.2"/>
    <row r="12767" ht="12.75" hidden="1" x14ac:dyDescent="0.2"/>
    <row r="12768" ht="12.75" hidden="1" x14ac:dyDescent="0.2"/>
    <row r="12769" ht="12.75" hidden="1" x14ac:dyDescent="0.2"/>
    <row r="12770" ht="12.75" hidden="1" x14ac:dyDescent="0.2"/>
    <row r="12771" ht="12.75" hidden="1" x14ac:dyDescent="0.2"/>
    <row r="12772" ht="12.75" hidden="1" x14ac:dyDescent="0.2"/>
    <row r="12773" ht="12.75" hidden="1" x14ac:dyDescent="0.2"/>
    <row r="12774" ht="12.75" hidden="1" x14ac:dyDescent="0.2"/>
    <row r="12775" ht="12.75" hidden="1" x14ac:dyDescent="0.2"/>
    <row r="12776" ht="12.75" hidden="1" x14ac:dyDescent="0.2"/>
    <row r="12777" ht="12.75" hidden="1" x14ac:dyDescent="0.2"/>
    <row r="12778" ht="12.75" hidden="1" x14ac:dyDescent="0.2"/>
    <row r="12779" ht="12.75" hidden="1" x14ac:dyDescent="0.2"/>
    <row r="12780" ht="12.75" hidden="1" x14ac:dyDescent="0.2"/>
    <row r="12781" ht="12.75" hidden="1" x14ac:dyDescent="0.2"/>
    <row r="12782" ht="12.75" hidden="1" x14ac:dyDescent="0.2"/>
    <row r="12783" ht="12.75" hidden="1" x14ac:dyDescent="0.2"/>
    <row r="12784" ht="12.75" hidden="1" x14ac:dyDescent="0.2"/>
    <row r="12785" ht="12.75" hidden="1" x14ac:dyDescent="0.2"/>
    <row r="12786" ht="12.75" hidden="1" x14ac:dyDescent="0.2"/>
    <row r="12787" ht="12.75" hidden="1" x14ac:dyDescent="0.2"/>
    <row r="12788" ht="12.75" hidden="1" x14ac:dyDescent="0.2"/>
    <row r="12789" ht="12.75" hidden="1" x14ac:dyDescent="0.2"/>
    <row r="12790" ht="12.75" hidden="1" x14ac:dyDescent="0.2"/>
    <row r="12791" ht="12.75" hidden="1" x14ac:dyDescent="0.2"/>
    <row r="12792" ht="12.75" hidden="1" x14ac:dyDescent="0.2"/>
    <row r="12793" ht="12.75" hidden="1" x14ac:dyDescent="0.2"/>
    <row r="12794" ht="12.75" hidden="1" x14ac:dyDescent="0.2"/>
    <row r="12795" ht="12.75" hidden="1" x14ac:dyDescent="0.2"/>
    <row r="12796" ht="12.75" hidden="1" x14ac:dyDescent="0.2"/>
    <row r="12797" ht="12.75" hidden="1" x14ac:dyDescent="0.2"/>
    <row r="12798" ht="12.75" hidden="1" x14ac:dyDescent="0.2"/>
    <row r="12799" ht="12.75" hidden="1" x14ac:dyDescent="0.2"/>
    <row r="12800" ht="12.75" hidden="1" x14ac:dyDescent="0.2"/>
    <row r="12801" ht="12.75" hidden="1" x14ac:dyDescent="0.2"/>
    <row r="12802" ht="12.75" hidden="1" x14ac:dyDescent="0.2"/>
    <row r="12803" ht="12.75" hidden="1" x14ac:dyDescent="0.2"/>
    <row r="12804" ht="12.75" hidden="1" x14ac:dyDescent="0.2"/>
    <row r="12805" ht="12.75" hidden="1" x14ac:dyDescent="0.2"/>
    <row r="12806" ht="12.75" hidden="1" x14ac:dyDescent="0.2"/>
    <row r="12807" ht="12.75" hidden="1" x14ac:dyDescent="0.2"/>
    <row r="12808" ht="12.75" hidden="1" x14ac:dyDescent="0.2"/>
    <row r="12809" ht="12.75" hidden="1" x14ac:dyDescent="0.2"/>
    <row r="12810" ht="12.75" hidden="1" x14ac:dyDescent="0.2"/>
    <row r="12811" ht="12.75" hidden="1" x14ac:dyDescent="0.2"/>
    <row r="12812" ht="12.75" hidden="1" x14ac:dyDescent="0.2"/>
    <row r="12813" ht="12.75" hidden="1" x14ac:dyDescent="0.2"/>
    <row r="12814" ht="12.75" hidden="1" x14ac:dyDescent="0.2"/>
    <row r="12815" ht="12.75" hidden="1" x14ac:dyDescent="0.2"/>
    <row r="12816" ht="12.75" hidden="1" x14ac:dyDescent="0.2"/>
    <row r="12817" ht="12.75" hidden="1" x14ac:dyDescent="0.2"/>
    <row r="12818" ht="12.75" hidden="1" x14ac:dyDescent="0.2"/>
    <row r="12819" ht="12.75" hidden="1" x14ac:dyDescent="0.2"/>
    <row r="12820" ht="12.75" hidden="1" x14ac:dyDescent="0.2"/>
    <row r="12821" ht="12.75" hidden="1" x14ac:dyDescent="0.2"/>
    <row r="12822" ht="12.75" hidden="1" x14ac:dyDescent="0.2"/>
    <row r="12823" ht="12.75" hidden="1" x14ac:dyDescent="0.2"/>
    <row r="12824" ht="12.75" hidden="1" x14ac:dyDescent="0.2"/>
    <row r="12825" ht="12.75" hidden="1" x14ac:dyDescent="0.2"/>
    <row r="12826" ht="12.75" hidden="1" x14ac:dyDescent="0.2"/>
    <row r="12827" ht="12.75" hidden="1" x14ac:dyDescent="0.2"/>
    <row r="12828" ht="12.75" hidden="1" x14ac:dyDescent="0.2"/>
    <row r="12829" ht="12.75" hidden="1" x14ac:dyDescent="0.2"/>
    <row r="12830" ht="12.75" hidden="1" x14ac:dyDescent="0.2"/>
    <row r="12831" ht="12.75" hidden="1" x14ac:dyDescent="0.2"/>
    <row r="12832" ht="12.75" hidden="1" x14ac:dyDescent="0.2"/>
    <row r="12833" ht="12.75" hidden="1" x14ac:dyDescent="0.2"/>
    <row r="12834" ht="12.75" hidden="1" x14ac:dyDescent="0.2"/>
    <row r="12835" ht="12.75" hidden="1" x14ac:dyDescent="0.2"/>
    <row r="12836" ht="12.75" hidden="1" x14ac:dyDescent="0.2"/>
    <row r="12837" ht="12.75" hidden="1" x14ac:dyDescent="0.2"/>
    <row r="12838" ht="12.75" hidden="1" x14ac:dyDescent="0.2"/>
    <row r="12839" ht="12.75" hidden="1" x14ac:dyDescent="0.2"/>
    <row r="12840" ht="12.75" hidden="1" x14ac:dyDescent="0.2"/>
    <row r="12841" ht="12.75" hidden="1" x14ac:dyDescent="0.2"/>
    <row r="12842" ht="12.75" hidden="1" x14ac:dyDescent="0.2"/>
    <row r="12843" ht="12.75" hidden="1" x14ac:dyDescent="0.2"/>
    <row r="12844" ht="12.75" hidden="1" x14ac:dyDescent="0.2"/>
    <row r="12845" ht="12.75" hidden="1" x14ac:dyDescent="0.2"/>
    <row r="12846" ht="12.75" hidden="1" x14ac:dyDescent="0.2"/>
    <row r="12847" ht="12.75" hidden="1" x14ac:dyDescent="0.2"/>
    <row r="12848" ht="12.75" hidden="1" x14ac:dyDescent="0.2"/>
    <row r="12849" ht="12.75" hidden="1" x14ac:dyDescent="0.2"/>
    <row r="12850" ht="12.75" hidden="1" x14ac:dyDescent="0.2"/>
    <row r="12851" ht="12.75" hidden="1" x14ac:dyDescent="0.2"/>
    <row r="12852" ht="12.75" hidden="1" x14ac:dyDescent="0.2"/>
    <row r="12853" ht="12.75" hidden="1" x14ac:dyDescent="0.2"/>
    <row r="12854" ht="12.75" hidden="1" x14ac:dyDescent="0.2"/>
    <row r="12855" ht="12.75" hidden="1" x14ac:dyDescent="0.2"/>
    <row r="12856" ht="12.75" hidden="1" x14ac:dyDescent="0.2"/>
    <row r="12857" ht="12.75" hidden="1" x14ac:dyDescent="0.2"/>
    <row r="12858" ht="12.75" hidden="1" x14ac:dyDescent="0.2"/>
    <row r="12859" ht="12.75" hidden="1" x14ac:dyDescent="0.2"/>
    <row r="12860" ht="12.75" hidden="1" x14ac:dyDescent="0.2"/>
    <row r="12861" ht="12.75" hidden="1" x14ac:dyDescent="0.2"/>
    <row r="12862" ht="12.75" hidden="1" x14ac:dyDescent="0.2"/>
    <row r="12863" ht="12.75" hidden="1" x14ac:dyDescent="0.2"/>
    <row r="12864" ht="12.75" hidden="1" x14ac:dyDescent="0.2"/>
    <row r="12865" ht="12.75" hidden="1" x14ac:dyDescent="0.2"/>
    <row r="12866" ht="12.75" hidden="1" x14ac:dyDescent="0.2"/>
    <row r="12867" ht="12.75" hidden="1" x14ac:dyDescent="0.2"/>
    <row r="12868" ht="12.75" hidden="1" x14ac:dyDescent="0.2"/>
    <row r="12869" ht="12.75" hidden="1" x14ac:dyDescent="0.2"/>
    <row r="12870" ht="12.75" hidden="1" x14ac:dyDescent="0.2"/>
    <row r="12871" ht="12.75" hidden="1" x14ac:dyDescent="0.2"/>
    <row r="12872" ht="12.75" hidden="1" x14ac:dyDescent="0.2"/>
    <row r="12873" ht="12.75" hidden="1" x14ac:dyDescent="0.2"/>
    <row r="12874" ht="12.75" hidden="1" x14ac:dyDescent="0.2"/>
    <row r="12875" ht="12.75" hidden="1" x14ac:dyDescent="0.2"/>
    <row r="12876" ht="12.75" hidden="1" x14ac:dyDescent="0.2"/>
    <row r="12877" ht="12.75" hidden="1" x14ac:dyDescent="0.2"/>
    <row r="12878" ht="12.75" hidden="1" x14ac:dyDescent="0.2"/>
    <row r="12879" ht="12.75" hidden="1" x14ac:dyDescent="0.2"/>
    <row r="12880" ht="12.75" hidden="1" x14ac:dyDescent="0.2"/>
    <row r="12881" ht="12.75" hidden="1" x14ac:dyDescent="0.2"/>
    <row r="12882" ht="12.75" hidden="1" x14ac:dyDescent="0.2"/>
    <row r="12883" ht="12.75" hidden="1" x14ac:dyDescent="0.2"/>
    <row r="12884" ht="12.75" hidden="1" x14ac:dyDescent="0.2"/>
    <row r="12885" ht="12.75" hidden="1" x14ac:dyDescent="0.2"/>
    <row r="12886" ht="12.75" hidden="1" x14ac:dyDescent="0.2"/>
    <row r="12887" ht="12.75" hidden="1" x14ac:dyDescent="0.2"/>
    <row r="12888" ht="12.75" hidden="1" x14ac:dyDescent="0.2"/>
    <row r="12889" ht="12.75" hidden="1" x14ac:dyDescent="0.2"/>
    <row r="12890" ht="12.75" hidden="1" x14ac:dyDescent="0.2"/>
    <row r="12891" ht="12.75" hidden="1" x14ac:dyDescent="0.2"/>
    <row r="12892" ht="12.75" hidden="1" x14ac:dyDescent="0.2"/>
    <row r="12893" ht="12.75" hidden="1" x14ac:dyDescent="0.2"/>
    <row r="12894" ht="12.75" hidden="1" x14ac:dyDescent="0.2"/>
    <row r="12895" ht="12.75" hidden="1" x14ac:dyDescent="0.2"/>
    <row r="12896" ht="12.75" hidden="1" x14ac:dyDescent="0.2"/>
    <row r="12897" ht="12.75" hidden="1" x14ac:dyDescent="0.2"/>
    <row r="12898" ht="12.75" hidden="1" x14ac:dyDescent="0.2"/>
    <row r="12899" ht="12.75" hidden="1" x14ac:dyDescent="0.2"/>
    <row r="12900" ht="12.75" hidden="1" x14ac:dyDescent="0.2"/>
    <row r="12901" ht="12.75" hidden="1" x14ac:dyDescent="0.2"/>
    <row r="12902" ht="12.75" hidden="1" x14ac:dyDescent="0.2"/>
    <row r="12903" ht="12.75" hidden="1" x14ac:dyDescent="0.2"/>
    <row r="12904" ht="12.75" hidden="1" x14ac:dyDescent="0.2"/>
    <row r="12905" ht="12.75" hidden="1" x14ac:dyDescent="0.2"/>
    <row r="12906" ht="12.75" hidden="1" x14ac:dyDescent="0.2"/>
    <row r="12907" ht="12.75" hidden="1" x14ac:dyDescent="0.2"/>
    <row r="12908" ht="12.75" hidden="1" x14ac:dyDescent="0.2"/>
    <row r="12909" ht="12.75" hidden="1" x14ac:dyDescent="0.2"/>
    <row r="12910" ht="12.75" hidden="1" x14ac:dyDescent="0.2"/>
    <row r="12911" ht="12.75" hidden="1" x14ac:dyDescent="0.2"/>
    <row r="12912" ht="12.75" hidden="1" x14ac:dyDescent="0.2"/>
    <row r="12913" ht="12.75" hidden="1" x14ac:dyDescent="0.2"/>
    <row r="12914" ht="12.75" hidden="1" x14ac:dyDescent="0.2"/>
    <row r="12915" ht="12.75" hidden="1" x14ac:dyDescent="0.2"/>
    <row r="12916" ht="12.75" hidden="1" x14ac:dyDescent="0.2"/>
    <row r="12917" ht="12.75" hidden="1" x14ac:dyDescent="0.2"/>
    <row r="12918" ht="12.75" hidden="1" x14ac:dyDescent="0.2"/>
    <row r="12919" ht="12.75" hidden="1" x14ac:dyDescent="0.2"/>
    <row r="12920" ht="12.75" hidden="1" x14ac:dyDescent="0.2"/>
    <row r="12921" ht="12.75" hidden="1" x14ac:dyDescent="0.2"/>
    <row r="12922" ht="12.75" hidden="1" x14ac:dyDescent="0.2"/>
    <row r="12923" ht="12.75" hidden="1" x14ac:dyDescent="0.2"/>
    <row r="12924" ht="12.75" hidden="1" x14ac:dyDescent="0.2"/>
    <row r="12925" ht="12.75" hidden="1" x14ac:dyDescent="0.2"/>
    <row r="12926" ht="12.75" hidden="1" x14ac:dyDescent="0.2"/>
    <row r="12927" ht="12.75" hidden="1" x14ac:dyDescent="0.2"/>
    <row r="12928" ht="12.75" hidden="1" x14ac:dyDescent="0.2"/>
    <row r="12929" ht="12.75" hidden="1" x14ac:dyDescent="0.2"/>
    <row r="12930" ht="12.75" hidden="1" x14ac:dyDescent="0.2"/>
    <row r="12931" ht="12.75" hidden="1" x14ac:dyDescent="0.2"/>
    <row r="12932" ht="12.75" hidden="1" x14ac:dyDescent="0.2"/>
    <row r="12933" ht="12.75" hidden="1" x14ac:dyDescent="0.2"/>
    <row r="12934" ht="12.75" hidden="1" x14ac:dyDescent="0.2"/>
    <row r="12935" ht="12.75" hidden="1" x14ac:dyDescent="0.2"/>
    <row r="12936" ht="12.75" hidden="1" x14ac:dyDescent="0.2"/>
    <row r="12937" ht="12.75" hidden="1" x14ac:dyDescent="0.2"/>
    <row r="12938" ht="12.75" hidden="1" x14ac:dyDescent="0.2"/>
    <row r="12939" ht="12.75" hidden="1" x14ac:dyDescent="0.2"/>
    <row r="12940" ht="12.75" hidden="1" x14ac:dyDescent="0.2"/>
    <row r="12941" ht="12.75" hidden="1" x14ac:dyDescent="0.2"/>
    <row r="12942" ht="12.75" hidden="1" x14ac:dyDescent="0.2"/>
    <row r="12943" ht="12.75" hidden="1" x14ac:dyDescent="0.2"/>
    <row r="12944" ht="12.75" hidden="1" x14ac:dyDescent="0.2"/>
    <row r="12945" ht="12.75" hidden="1" x14ac:dyDescent="0.2"/>
    <row r="12946" ht="12.75" hidden="1" x14ac:dyDescent="0.2"/>
    <row r="12947" ht="12.75" hidden="1" x14ac:dyDescent="0.2"/>
    <row r="12948" ht="12.75" hidden="1" x14ac:dyDescent="0.2"/>
    <row r="12949" ht="12.75" hidden="1" x14ac:dyDescent="0.2"/>
    <row r="12950" ht="12.75" hidden="1" x14ac:dyDescent="0.2"/>
    <row r="12951" ht="12.75" hidden="1" x14ac:dyDescent="0.2"/>
    <row r="12952" ht="12.75" hidden="1" x14ac:dyDescent="0.2"/>
    <row r="12953" ht="12.75" hidden="1" x14ac:dyDescent="0.2"/>
    <row r="12954" ht="12.75" hidden="1" x14ac:dyDescent="0.2"/>
    <row r="12955" ht="12.75" hidden="1" x14ac:dyDescent="0.2"/>
    <row r="12956" ht="12.75" hidden="1" x14ac:dyDescent="0.2"/>
    <row r="12957" ht="12.75" hidden="1" x14ac:dyDescent="0.2"/>
    <row r="12958" ht="12.75" hidden="1" x14ac:dyDescent="0.2"/>
    <row r="12959" ht="12.75" hidden="1" x14ac:dyDescent="0.2"/>
    <row r="12960" ht="12.75" hidden="1" x14ac:dyDescent="0.2"/>
    <row r="12961" ht="12.75" hidden="1" x14ac:dyDescent="0.2"/>
    <row r="12962" ht="12.75" hidden="1" x14ac:dyDescent="0.2"/>
    <row r="12963" ht="12.75" hidden="1" x14ac:dyDescent="0.2"/>
    <row r="12964" ht="12.75" hidden="1" x14ac:dyDescent="0.2"/>
    <row r="12965" ht="12.75" hidden="1" x14ac:dyDescent="0.2"/>
    <row r="12966" ht="12.75" hidden="1" x14ac:dyDescent="0.2"/>
    <row r="12967" ht="12.75" hidden="1" x14ac:dyDescent="0.2"/>
    <row r="12968" ht="12.75" hidden="1" x14ac:dyDescent="0.2"/>
    <row r="12969" ht="12.75" hidden="1" x14ac:dyDescent="0.2"/>
    <row r="12970" ht="12.75" hidden="1" x14ac:dyDescent="0.2"/>
    <row r="12971" ht="12.75" hidden="1" x14ac:dyDescent="0.2"/>
    <row r="12972" ht="12.75" hidden="1" x14ac:dyDescent="0.2"/>
    <row r="12973" ht="12.75" hidden="1" x14ac:dyDescent="0.2"/>
    <row r="12974" ht="12.75" hidden="1" x14ac:dyDescent="0.2"/>
    <row r="12975" ht="12.75" hidden="1" x14ac:dyDescent="0.2"/>
    <row r="12976" ht="12.75" hidden="1" x14ac:dyDescent="0.2"/>
    <row r="12977" ht="12.75" hidden="1" x14ac:dyDescent="0.2"/>
    <row r="12978" ht="12.75" hidden="1" x14ac:dyDescent="0.2"/>
    <row r="12979" ht="12.75" hidden="1" x14ac:dyDescent="0.2"/>
    <row r="12980" ht="12.75" hidden="1" x14ac:dyDescent="0.2"/>
    <row r="12981" ht="12.75" hidden="1" x14ac:dyDescent="0.2"/>
    <row r="12982" ht="12.75" hidden="1" x14ac:dyDescent="0.2"/>
    <row r="12983" ht="12.75" hidden="1" x14ac:dyDescent="0.2"/>
    <row r="12984" ht="12.75" hidden="1" x14ac:dyDescent="0.2"/>
    <row r="12985" ht="12.75" hidden="1" x14ac:dyDescent="0.2"/>
    <row r="12986" ht="12.75" hidden="1" x14ac:dyDescent="0.2"/>
    <row r="12987" ht="12.75" hidden="1" x14ac:dyDescent="0.2"/>
    <row r="12988" ht="12.75" hidden="1" x14ac:dyDescent="0.2"/>
    <row r="12989" ht="12.75" hidden="1" x14ac:dyDescent="0.2"/>
    <row r="12990" ht="12.75" hidden="1" x14ac:dyDescent="0.2"/>
    <row r="12991" ht="12.75" hidden="1" x14ac:dyDescent="0.2"/>
    <row r="12992" ht="12.75" hidden="1" x14ac:dyDescent="0.2"/>
    <row r="12993" ht="12.75" hidden="1" x14ac:dyDescent="0.2"/>
    <row r="12994" ht="12.75" hidden="1" x14ac:dyDescent="0.2"/>
    <row r="12995" ht="12.75" hidden="1" x14ac:dyDescent="0.2"/>
    <row r="12996" ht="12.75" hidden="1" x14ac:dyDescent="0.2"/>
    <row r="12997" ht="12.75" hidden="1" x14ac:dyDescent="0.2"/>
    <row r="12998" ht="12.75" hidden="1" x14ac:dyDescent="0.2"/>
    <row r="12999" ht="12.75" hidden="1" x14ac:dyDescent="0.2"/>
    <row r="13000" ht="12.75" hidden="1" x14ac:dyDescent="0.2"/>
    <row r="13001" ht="12.75" hidden="1" x14ac:dyDescent="0.2"/>
    <row r="13002" ht="12.75" hidden="1" x14ac:dyDescent="0.2"/>
    <row r="13003" ht="12.75" hidden="1" x14ac:dyDescent="0.2"/>
    <row r="13004" ht="12.75" hidden="1" x14ac:dyDescent="0.2"/>
    <row r="13005" ht="12.75" hidden="1" x14ac:dyDescent="0.2"/>
    <row r="13006" ht="12.75" hidden="1" x14ac:dyDescent="0.2"/>
    <row r="13007" ht="12.75" hidden="1" x14ac:dyDescent="0.2"/>
    <row r="13008" ht="12.75" hidden="1" x14ac:dyDescent="0.2"/>
    <row r="13009" ht="12.75" hidden="1" x14ac:dyDescent="0.2"/>
    <row r="13010" ht="12.75" hidden="1" x14ac:dyDescent="0.2"/>
    <row r="13011" ht="12.75" hidden="1" x14ac:dyDescent="0.2"/>
    <row r="13012" ht="12.75" hidden="1" x14ac:dyDescent="0.2"/>
    <row r="13013" ht="12.75" hidden="1" x14ac:dyDescent="0.2"/>
    <row r="13014" ht="12.75" hidden="1" x14ac:dyDescent="0.2"/>
    <row r="13015" ht="12.75" hidden="1" x14ac:dyDescent="0.2"/>
    <row r="13016" ht="12.75" hidden="1" x14ac:dyDescent="0.2"/>
    <row r="13017" ht="12.75" hidden="1" x14ac:dyDescent="0.2"/>
    <row r="13018" ht="12.75" hidden="1" x14ac:dyDescent="0.2"/>
    <row r="13019" ht="12.75" hidden="1" x14ac:dyDescent="0.2"/>
    <row r="13020" ht="12.75" hidden="1" x14ac:dyDescent="0.2"/>
    <row r="13021" ht="12.75" hidden="1" x14ac:dyDescent="0.2"/>
    <row r="13022" ht="12.75" hidden="1" x14ac:dyDescent="0.2"/>
    <row r="13023" ht="12.75" hidden="1" x14ac:dyDescent="0.2"/>
    <row r="13024" ht="12.75" hidden="1" x14ac:dyDescent="0.2"/>
    <row r="13025" ht="12.75" hidden="1" x14ac:dyDescent="0.2"/>
    <row r="13026" ht="12.75" hidden="1" x14ac:dyDescent="0.2"/>
    <row r="13027" ht="12.75" hidden="1" x14ac:dyDescent="0.2"/>
    <row r="13028" ht="12.75" hidden="1" x14ac:dyDescent="0.2"/>
    <row r="13029" ht="12.75" hidden="1" x14ac:dyDescent="0.2"/>
    <row r="13030" ht="12.75" hidden="1" x14ac:dyDescent="0.2"/>
    <row r="13031" ht="12.75" hidden="1" x14ac:dyDescent="0.2"/>
    <row r="13032" ht="12.75" hidden="1" x14ac:dyDescent="0.2"/>
    <row r="13033" ht="12.75" hidden="1" x14ac:dyDescent="0.2"/>
    <row r="13034" ht="12.75" hidden="1" x14ac:dyDescent="0.2"/>
    <row r="13035" ht="12.75" hidden="1" x14ac:dyDescent="0.2"/>
    <row r="13036" ht="12.75" hidden="1" x14ac:dyDescent="0.2"/>
    <row r="13037" ht="12.75" hidden="1" x14ac:dyDescent="0.2"/>
    <row r="13038" ht="12.75" hidden="1" x14ac:dyDescent="0.2"/>
    <row r="13039" ht="12.75" hidden="1" x14ac:dyDescent="0.2"/>
    <row r="13040" ht="12.75" hidden="1" x14ac:dyDescent="0.2"/>
    <row r="13041" ht="12.75" hidden="1" x14ac:dyDescent="0.2"/>
    <row r="13042" ht="12.75" hidden="1" x14ac:dyDescent="0.2"/>
    <row r="13043" ht="12.75" hidden="1" x14ac:dyDescent="0.2"/>
    <row r="13044" ht="12.75" hidden="1" x14ac:dyDescent="0.2"/>
    <row r="13045" ht="12.75" hidden="1" x14ac:dyDescent="0.2"/>
    <row r="13046" ht="12.75" hidden="1" x14ac:dyDescent="0.2"/>
    <row r="13047" ht="12.75" hidden="1" x14ac:dyDescent="0.2"/>
    <row r="13048" ht="12.75" hidden="1" x14ac:dyDescent="0.2"/>
    <row r="13049" ht="12.75" hidden="1" x14ac:dyDescent="0.2"/>
    <row r="13050" ht="12.75" hidden="1" x14ac:dyDescent="0.2"/>
    <row r="13051" ht="12.75" hidden="1" x14ac:dyDescent="0.2"/>
    <row r="13052" ht="12.75" hidden="1" x14ac:dyDescent="0.2"/>
    <row r="13053" ht="12.75" hidden="1" x14ac:dyDescent="0.2"/>
    <row r="13054" ht="12.75" hidden="1" x14ac:dyDescent="0.2"/>
    <row r="13055" ht="12.75" hidden="1" x14ac:dyDescent="0.2"/>
    <row r="13056" ht="12.75" hidden="1" x14ac:dyDescent="0.2"/>
    <row r="13057" ht="12.75" hidden="1" x14ac:dyDescent="0.2"/>
    <row r="13058" ht="12.75" hidden="1" x14ac:dyDescent="0.2"/>
    <row r="13059" ht="12.75" hidden="1" x14ac:dyDescent="0.2"/>
    <row r="13060" ht="12.75" hidden="1" x14ac:dyDescent="0.2"/>
    <row r="13061" ht="12.75" hidden="1" x14ac:dyDescent="0.2"/>
    <row r="13062" ht="12.75" hidden="1" x14ac:dyDescent="0.2"/>
    <row r="13063" ht="12.75" hidden="1" x14ac:dyDescent="0.2"/>
    <row r="13064" ht="12.75" hidden="1" x14ac:dyDescent="0.2"/>
    <row r="13065" ht="12.75" hidden="1" x14ac:dyDescent="0.2"/>
    <row r="13066" ht="12.75" hidden="1" x14ac:dyDescent="0.2"/>
    <row r="13067" ht="12.75" hidden="1" x14ac:dyDescent="0.2"/>
    <row r="13068" ht="12.75" hidden="1" x14ac:dyDescent="0.2"/>
    <row r="13069" ht="12.75" hidden="1" x14ac:dyDescent="0.2"/>
    <row r="13070" ht="12.75" hidden="1" x14ac:dyDescent="0.2"/>
    <row r="13071" ht="12.75" hidden="1" x14ac:dyDescent="0.2"/>
    <row r="13072" ht="12.75" hidden="1" x14ac:dyDescent="0.2"/>
    <row r="13073" ht="12.75" hidden="1" x14ac:dyDescent="0.2"/>
    <row r="13074" ht="12.75" hidden="1" x14ac:dyDescent="0.2"/>
    <row r="13075" ht="12.75" hidden="1" x14ac:dyDescent="0.2"/>
    <row r="13076" ht="12.75" hidden="1" x14ac:dyDescent="0.2"/>
    <row r="13077" ht="12.75" hidden="1" x14ac:dyDescent="0.2"/>
    <row r="13078" ht="12.75" hidden="1" x14ac:dyDescent="0.2"/>
    <row r="13079" ht="12.75" hidden="1" x14ac:dyDescent="0.2"/>
    <row r="13080" ht="12.75" hidden="1" x14ac:dyDescent="0.2"/>
    <row r="13081" ht="12.75" hidden="1" x14ac:dyDescent="0.2"/>
    <row r="13082" ht="12.75" hidden="1" x14ac:dyDescent="0.2"/>
    <row r="13083" ht="12.75" hidden="1" x14ac:dyDescent="0.2"/>
    <row r="13084" ht="12.75" hidden="1" x14ac:dyDescent="0.2"/>
    <row r="13085" ht="12.75" hidden="1" x14ac:dyDescent="0.2"/>
    <row r="13086" ht="12.75" hidden="1" x14ac:dyDescent="0.2"/>
    <row r="13087" ht="12.75" hidden="1" x14ac:dyDescent="0.2"/>
    <row r="13088" ht="12.75" hidden="1" x14ac:dyDescent="0.2"/>
    <row r="13089" ht="12.75" hidden="1" x14ac:dyDescent="0.2"/>
    <row r="13090" ht="12.75" hidden="1" x14ac:dyDescent="0.2"/>
    <row r="13091" ht="12.75" hidden="1" x14ac:dyDescent="0.2"/>
    <row r="13092" ht="12.75" hidden="1" x14ac:dyDescent="0.2"/>
    <row r="13093" ht="12.75" hidden="1" x14ac:dyDescent="0.2"/>
    <row r="13094" ht="12.75" hidden="1" x14ac:dyDescent="0.2"/>
    <row r="13095" ht="12.75" hidden="1" x14ac:dyDescent="0.2"/>
    <row r="13096" ht="12.75" hidden="1" x14ac:dyDescent="0.2"/>
    <row r="13097" ht="12.75" hidden="1" x14ac:dyDescent="0.2"/>
    <row r="13098" ht="12.75" hidden="1" x14ac:dyDescent="0.2"/>
    <row r="13099" ht="12.75" hidden="1" x14ac:dyDescent="0.2"/>
    <row r="13100" ht="12.75" hidden="1" x14ac:dyDescent="0.2"/>
    <row r="13101" ht="12.75" hidden="1" x14ac:dyDescent="0.2"/>
    <row r="13102" ht="12.75" hidden="1" x14ac:dyDescent="0.2"/>
    <row r="13103" ht="12.75" hidden="1" x14ac:dyDescent="0.2"/>
    <row r="13104" ht="12.75" hidden="1" x14ac:dyDescent="0.2"/>
    <row r="13105" ht="12.75" hidden="1" x14ac:dyDescent="0.2"/>
    <row r="13106" ht="12.75" hidden="1" x14ac:dyDescent="0.2"/>
    <row r="13107" ht="12.75" hidden="1" x14ac:dyDescent="0.2"/>
    <row r="13108" ht="12.75" hidden="1" x14ac:dyDescent="0.2"/>
    <row r="13109" ht="12.75" hidden="1" x14ac:dyDescent="0.2"/>
    <row r="13110" ht="12.75" hidden="1" x14ac:dyDescent="0.2"/>
    <row r="13111" ht="12.75" hidden="1" x14ac:dyDescent="0.2"/>
    <row r="13112" ht="12.75" hidden="1" x14ac:dyDescent="0.2"/>
    <row r="13113" ht="12.75" hidden="1" x14ac:dyDescent="0.2"/>
    <row r="13114" ht="12.75" hidden="1" x14ac:dyDescent="0.2"/>
    <row r="13115" ht="12.75" hidden="1" x14ac:dyDescent="0.2"/>
    <row r="13116" ht="12.75" hidden="1" x14ac:dyDescent="0.2"/>
    <row r="13117" ht="12.75" hidden="1" x14ac:dyDescent="0.2"/>
    <row r="13118" ht="12.75" hidden="1" x14ac:dyDescent="0.2"/>
    <row r="13119" ht="12.75" hidden="1" x14ac:dyDescent="0.2"/>
    <row r="13120" ht="12.75" hidden="1" x14ac:dyDescent="0.2"/>
    <row r="13121" ht="12.75" hidden="1" x14ac:dyDescent="0.2"/>
    <row r="13122" ht="12.75" hidden="1" x14ac:dyDescent="0.2"/>
    <row r="13123" ht="12.75" hidden="1" x14ac:dyDescent="0.2"/>
    <row r="13124" ht="12.75" hidden="1" x14ac:dyDescent="0.2"/>
    <row r="13125" ht="12.75" hidden="1" x14ac:dyDescent="0.2"/>
    <row r="13126" ht="12.75" hidden="1" x14ac:dyDescent="0.2"/>
    <row r="13127" ht="12.75" hidden="1" x14ac:dyDescent="0.2"/>
    <row r="13128" ht="12.75" hidden="1" x14ac:dyDescent="0.2"/>
    <row r="13129" ht="12.75" hidden="1" x14ac:dyDescent="0.2"/>
    <row r="13130" ht="12.75" hidden="1" x14ac:dyDescent="0.2"/>
    <row r="13131" ht="12.75" hidden="1" x14ac:dyDescent="0.2"/>
    <row r="13132" ht="12.75" hidden="1" x14ac:dyDescent="0.2"/>
    <row r="13133" ht="12.75" hidden="1" x14ac:dyDescent="0.2"/>
    <row r="13134" ht="12.75" hidden="1" x14ac:dyDescent="0.2"/>
    <row r="13135" ht="12.75" hidden="1" x14ac:dyDescent="0.2"/>
    <row r="13136" ht="12.75" hidden="1" x14ac:dyDescent="0.2"/>
    <row r="13137" ht="12.75" hidden="1" x14ac:dyDescent="0.2"/>
    <row r="13138" ht="12.75" hidden="1" x14ac:dyDescent="0.2"/>
    <row r="13139" ht="12.75" hidden="1" x14ac:dyDescent="0.2"/>
    <row r="13140" ht="12.75" hidden="1" x14ac:dyDescent="0.2"/>
    <row r="13141" ht="12.75" hidden="1" x14ac:dyDescent="0.2"/>
    <row r="13142" ht="12.75" hidden="1" x14ac:dyDescent="0.2"/>
    <row r="13143" ht="12.75" hidden="1" x14ac:dyDescent="0.2"/>
    <row r="13144" ht="12.75" hidden="1" x14ac:dyDescent="0.2"/>
    <row r="13145" ht="12.75" hidden="1" x14ac:dyDescent="0.2"/>
    <row r="13146" ht="12.75" hidden="1" x14ac:dyDescent="0.2"/>
    <row r="13147" ht="12.75" hidden="1" x14ac:dyDescent="0.2"/>
    <row r="13148" ht="12.75" hidden="1" x14ac:dyDescent="0.2"/>
    <row r="13149" ht="12.75" hidden="1" x14ac:dyDescent="0.2"/>
    <row r="13150" ht="12.75" hidden="1" x14ac:dyDescent="0.2"/>
    <row r="13151" ht="12.75" hidden="1" x14ac:dyDescent="0.2"/>
    <row r="13152" ht="12.75" hidden="1" x14ac:dyDescent="0.2"/>
    <row r="13153" ht="12.75" hidden="1" x14ac:dyDescent="0.2"/>
    <row r="13154" ht="12.75" hidden="1" x14ac:dyDescent="0.2"/>
    <row r="13155" ht="12.75" hidden="1" x14ac:dyDescent="0.2"/>
    <row r="13156" ht="12.75" hidden="1" x14ac:dyDescent="0.2"/>
    <row r="13157" ht="12.75" hidden="1" x14ac:dyDescent="0.2"/>
    <row r="13158" ht="12.75" hidden="1" x14ac:dyDescent="0.2"/>
    <row r="13159" ht="12.75" hidden="1" x14ac:dyDescent="0.2"/>
    <row r="13160" ht="12.75" hidden="1" x14ac:dyDescent="0.2"/>
    <row r="13161" ht="12.75" hidden="1" x14ac:dyDescent="0.2"/>
    <row r="13162" ht="12.75" hidden="1" x14ac:dyDescent="0.2"/>
    <row r="13163" ht="12.75" hidden="1" x14ac:dyDescent="0.2"/>
    <row r="13164" ht="12.75" hidden="1" x14ac:dyDescent="0.2"/>
    <row r="13165" ht="12.75" hidden="1" x14ac:dyDescent="0.2"/>
    <row r="13166" ht="12.75" hidden="1" x14ac:dyDescent="0.2"/>
    <row r="13167" ht="12.75" hidden="1" x14ac:dyDescent="0.2"/>
    <row r="13168" ht="12.75" hidden="1" x14ac:dyDescent="0.2"/>
    <row r="13169" ht="12.75" hidden="1" x14ac:dyDescent="0.2"/>
    <row r="13170" ht="12.75" hidden="1" x14ac:dyDescent="0.2"/>
    <row r="13171" ht="12.75" hidden="1" x14ac:dyDescent="0.2"/>
    <row r="13172" ht="12.75" hidden="1" x14ac:dyDescent="0.2"/>
    <row r="13173" ht="12.75" hidden="1" x14ac:dyDescent="0.2"/>
    <row r="13174" ht="12.75" hidden="1" x14ac:dyDescent="0.2"/>
    <row r="13175" ht="12.75" hidden="1" x14ac:dyDescent="0.2"/>
    <row r="13176" ht="12.75" hidden="1" x14ac:dyDescent="0.2"/>
    <row r="13177" ht="12.75" hidden="1" x14ac:dyDescent="0.2"/>
    <row r="13178" ht="12.75" hidden="1" x14ac:dyDescent="0.2"/>
    <row r="13179" ht="12.75" hidden="1" x14ac:dyDescent="0.2"/>
    <row r="13180" ht="12.75" hidden="1" x14ac:dyDescent="0.2"/>
    <row r="13181" ht="12.75" hidden="1" x14ac:dyDescent="0.2"/>
    <row r="13182" ht="12.75" hidden="1" x14ac:dyDescent="0.2"/>
    <row r="13183" ht="12.75" hidden="1" x14ac:dyDescent="0.2"/>
    <row r="13184" ht="12.75" hidden="1" x14ac:dyDescent="0.2"/>
    <row r="13185" ht="12.75" hidden="1" x14ac:dyDescent="0.2"/>
    <row r="13186" ht="12.75" hidden="1" x14ac:dyDescent="0.2"/>
    <row r="13187" ht="12.75" hidden="1" x14ac:dyDescent="0.2"/>
    <row r="13188" ht="12.75" hidden="1" x14ac:dyDescent="0.2"/>
    <row r="13189" ht="12.75" hidden="1" x14ac:dyDescent="0.2"/>
    <row r="13190" ht="12.75" hidden="1" x14ac:dyDescent="0.2"/>
    <row r="13191" ht="12.75" hidden="1" x14ac:dyDescent="0.2"/>
    <row r="13192" ht="12.75" hidden="1" x14ac:dyDescent="0.2"/>
    <row r="13193" ht="12.75" hidden="1" x14ac:dyDescent="0.2"/>
    <row r="13194" ht="12.75" hidden="1" x14ac:dyDescent="0.2"/>
    <row r="13195" ht="12.75" hidden="1" x14ac:dyDescent="0.2"/>
    <row r="13196" ht="12.75" hidden="1" x14ac:dyDescent="0.2"/>
    <row r="13197" ht="12.75" hidden="1" x14ac:dyDescent="0.2"/>
    <row r="13198" ht="12.75" hidden="1" x14ac:dyDescent="0.2"/>
    <row r="13199" ht="12.75" hidden="1" x14ac:dyDescent="0.2"/>
    <row r="13200" ht="12.75" hidden="1" x14ac:dyDescent="0.2"/>
    <row r="13201" ht="12.75" hidden="1" x14ac:dyDescent="0.2"/>
    <row r="13202" ht="12.75" hidden="1" x14ac:dyDescent="0.2"/>
    <row r="13203" ht="12.75" hidden="1" x14ac:dyDescent="0.2"/>
    <row r="13204" ht="12.75" hidden="1" x14ac:dyDescent="0.2"/>
    <row r="13205" ht="12.75" hidden="1" x14ac:dyDescent="0.2"/>
    <row r="13206" ht="12.75" hidden="1" x14ac:dyDescent="0.2"/>
    <row r="13207" ht="12.75" hidden="1" x14ac:dyDescent="0.2"/>
    <row r="13208" ht="12.75" hidden="1" x14ac:dyDescent="0.2"/>
    <row r="13209" ht="12.75" hidden="1" x14ac:dyDescent="0.2"/>
    <row r="13210" ht="12.75" hidden="1" x14ac:dyDescent="0.2"/>
    <row r="13211" ht="12.75" hidden="1" x14ac:dyDescent="0.2"/>
    <row r="13212" ht="12.75" hidden="1" x14ac:dyDescent="0.2"/>
    <row r="13213" ht="12.75" hidden="1" x14ac:dyDescent="0.2"/>
    <row r="13214" ht="12.75" hidden="1" x14ac:dyDescent="0.2"/>
    <row r="13215" ht="12.75" hidden="1" x14ac:dyDescent="0.2"/>
    <row r="13216" ht="12.75" hidden="1" x14ac:dyDescent="0.2"/>
    <row r="13217" ht="12.75" hidden="1" x14ac:dyDescent="0.2"/>
    <row r="13218" ht="12.75" hidden="1" x14ac:dyDescent="0.2"/>
    <row r="13219" ht="12.75" hidden="1" x14ac:dyDescent="0.2"/>
    <row r="13220" ht="12.75" hidden="1" x14ac:dyDescent="0.2"/>
    <row r="13221" ht="12.75" hidden="1" x14ac:dyDescent="0.2"/>
    <row r="13222" ht="12.75" hidden="1" x14ac:dyDescent="0.2"/>
    <row r="13223" ht="12.75" hidden="1" x14ac:dyDescent="0.2"/>
    <row r="13224" ht="12.75" hidden="1" x14ac:dyDescent="0.2"/>
    <row r="13225" ht="12.75" hidden="1" x14ac:dyDescent="0.2"/>
    <row r="13226" ht="12.75" hidden="1" x14ac:dyDescent="0.2"/>
    <row r="13227" ht="12.75" hidden="1" x14ac:dyDescent="0.2"/>
    <row r="13228" ht="12.75" hidden="1" x14ac:dyDescent="0.2"/>
    <row r="13229" ht="12.75" hidden="1" x14ac:dyDescent="0.2"/>
    <row r="13230" ht="12.75" hidden="1" x14ac:dyDescent="0.2"/>
    <row r="13231" ht="12.75" hidden="1" x14ac:dyDescent="0.2"/>
    <row r="13232" ht="12.75" hidden="1" x14ac:dyDescent="0.2"/>
    <row r="13233" ht="12.75" hidden="1" x14ac:dyDescent="0.2"/>
    <row r="13234" ht="12.75" hidden="1" x14ac:dyDescent="0.2"/>
    <row r="13235" ht="12.75" hidden="1" x14ac:dyDescent="0.2"/>
    <row r="13236" ht="12.75" hidden="1" x14ac:dyDescent="0.2"/>
    <row r="13237" ht="12.75" hidden="1" x14ac:dyDescent="0.2"/>
    <row r="13238" ht="12.75" hidden="1" x14ac:dyDescent="0.2"/>
    <row r="13239" ht="12.75" hidden="1" x14ac:dyDescent="0.2"/>
    <row r="13240" ht="12.75" hidden="1" x14ac:dyDescent="0.2"/>
    <row r="13241" ht="12.75" hidden="1" x14ac:dyDescent="0.2"/>
    <row r="13242" ht="12.75" hidden="1" x14ac:dyDescent="0.2"/>
    <row r="13243" ht="12.75" hidden="1" x14ac:dyDescent="0.2"/>
    <row r="13244" ht="12.75" hidden="1" x14ac:dyDescent="0.2"/>
    <row r="13245" ht="12.75" hidden="1" x14ac:dyDescent="0.2"/>
    <row r="13246" ht="12.75" hidden="1" x14ac:dyDescent="0.2"/>
    <row r="13247" ht="12.75" hidden="1" x14ac:dyDescent="0.2"/>
    <row r="13248" ht="12.75" hidden="1" x14ac:dyDescent="0.2"/>
    <row r="13249" ht="12.75" hidden="1" x14ac:dyDescent="0.2"/>
    <row r="13250" ht="12.75" hidden="1" x14ac:dyDescent="0.2"/>
    <row r="13251" ht="12.75" hidden="1" x14ac:dyDescent="0.2"/>
    <row r="13252" ht="12.75" hidden="1" x14ac:dyDescent="0.2"/>
    <row r="13253" ht="12.75" hidden="1" x14ac:dyDescent="0.2"/>
    <row r="13254" ht="12.75" hidden="1" x14ac:dyDescent="0.2"/>
    <row r="13255" ht="12.75" hidden="1" x14ac:dyDescent="0.2"/>
    <row r="13256" ht="12.75" hidden="1" x14ac:dyDescent="0.2"/>
    <row r="13257" ht="12.75" hidden="1" x14ac:dyDescent="0.2"/>
    <row r="13258" ht="12.75" hidden="1" x14ac:dyDescent="0.2"/>
    <row r="13259" ht="12.75" hidden="1" x14ac:dyDescent="0.2"/>
    <row r="13260" ht="12.75" hidden="1" x14ac:dyDescent="0.2"/>
    <row r="13261" ht="12.75" hidden="1" x14ac:dyDescent="0.2"/>
    <row r="13262" ht="12.75" hidden="1" x14ac:dyDescent="0.2"/>
    <row r="13263" ht="12.75" hidden="1" x14ac:dyDescent="0.2"/>
    <row r="13264" ht="12.75" hidden="1" x14ac:dyDescent="0.2"/>
    <row r="13265" ht="12.75" hidden="1" x14ac:dyDescent="0.2"/>
    <row r="13266" ht="12.75" hidden="1" x14ac:dyDescent="0.2"/>
    <row r="13267" ht="12.75" hidden="1" x14ac:dyDescent="0.2"/>
    <row r="13268" ht="12.75" hidden="1" x14ac:dyDescent="0.2"/>
    <row r="13269" ht="12.75" hidden="1" x14ac:dyDescent="0.2"/>
    <row r="13270" ht="12.75" hidden="1" x14ac:dyDescent="0.2"/>
    <row r="13271" ht="12.75" hidden="1" x14ac:dyDescent="0.2"/>
    <row r="13272" ht="12.75" hidden="1" x14ac:dyDescent="0.2"/>
    <row r="13273" ht="12.75" hidden="1" x14ac:dyDescent="0.2"/>
    <row r="13274" ht="12.75" hidden="1" x14ac:dyDescent="0.2"/>
    <row r="13275" ht="12.75" hidden="1" x14ac:dyDescent="0.2"/>
    <row r="13276" ht="12.75" hidden="1" x14ac:dyDescent="0.2"/>
    <row r="13277" ht="12.75" hidden="1" x14ac:dyDescent="0.2"/>
    <row r="13278" ht="12.75" hidden="1" x14ac:dyDescent="0.2"/>
    <row r="13279" ht="12.75" hidden="1" x14ac:dyDescent="0.2"/>
    <row r="13280" ht="12.75" hidden="1" x14ac:dyDescent="0.2"/>
    <row r="13281" ht="12.75" hidden="1" x14ac:dyDescent="0.2"/>
    <row r="13282" ht="12.75" hidden="1" x14ac:dyDescent="0.2"/>
    <row r="13283" ht="12.75" hidden="1" x14ac:dyDescent="0.2"/>
    <row r="13284" ht="12.75" hidden="1" x14ac:dyDescent="0.2"/>
    <row r="13285" ht="12.75" hidden="1" x14ac:dyDescent="0.2"/>
    <row r="13286" ht="12.75" hidden="1" x14ac:dyDescent="0.2"/>
    <row r="13287" ht="12.75" hidden="1" x14ac:dyDescent="0.2"/>
    <row r="13288" ht="12.75" hidden="1" x14ac:dyDescent="0.2"/>
    <row r="13289" ht="12.75" hidden="1" x14ac:dyDescent="0.2"/>
    <row r="13290" ht="12.75" hidden="1" x14ac:dyDescent="0.2"/>
    <row r="13291" ht="12.75" hidden="1" x14ac:dyDescent="0.2"/>
    <row r="13292" ht="12.75" hidden="1" x14ac:dyDescent="0.2"/>
    <row r="13293" ht="12.75" hidden="1" x14ac:dyDescent="0.2"/>
    <row r="13294" ht="12.75" hidden="1" x14ac:dyDescent="0.2"/>
    <row r="13295" ht="12.75" hidden="1" x14ac:dyDescent="0.2"/>
    <row r="13296" ht="12.75" hidden="1" x14ac:dyDescent="0.2"/>
    <row r="13297" ht="12.75" hidden="1" x14ac:dyDescent="0.2"/>
    <row r="13298" ht="12.75" hidden="1" x14ac:dyDescent="0.2"/>
    <row r="13299" ht="12.75" hidden="1" x14ac:dyDescent="0.2"/>
    <row r="13300" ht="12.75" hidden="1" x14ac:dyDescent="0.2"/>
    <row r="13301" ht="12.75" hidden="1" x14ac:dyDescent="0.2"/>
    <row r="13302" ht="12.75" hidden="1" x14ac:dyDescent="0.2"/>
    <row r="13303" ht="12.75" hidden="1" x14ac:dyDescent="0.2"/>
    <row r="13304" ht="12.75" hidden="1" x14ac:dyDescent="0.2"/>
    <row r="13305" ht="12.75" hidden="1" x14ac:dyDescent="0.2"/>
    <row r="13306" ht="12.75" hidden="1" x14ac:dyDescent="0.2"/>
    <row r="13307" ht="12.75" hidden="1" x14ac:dyDescent="0.2"/>
    <row r="13308" ht="12.75" hidden="1" x14ac:dyDescent="0.2"/>
    <row r="13309" ht="12.75" hidden="1" x14ac:dyDescent="0.2"/>
    <row r="13310" ht="12.75" hidden="1" x14ac:dyDescent="0.2"/>
    <row r="13311" ht="12.75" hidden="1" x14ac:dyDescent="0.2"/>
    <row r="13312" ht="12.75" hidden="1" x14ac:dyDescent="0.2"/>
    <row r="13313" ht="12.75" hidden="1" x14ac:dyDescent="0.2"/>
    <row r="13314" ht="12.75" hidden="1" x14ac:dyDescent="0.2"/>
    <row r="13315" ht="12.75" hidden="1" x14ac:dyDescent="0.2"/>
    <row r="13316" ht="12.75" hidden="1" x14ac:dyDescent="0.2"/>
    <row r="13317" ht="12.75" hidden="1" x14ac:dyDescent="0.2"/>
    <row r="13318" ht="12.75" hidden="1" x14ac:dyDescent="0.2"/>
    <row r="13319" ht="12.75" hidden="1" x14ac:dyDescent="0.2"/>
    <row r="13320" ht="12.75" hidden="1" x14ac:dyDescent="0.2"/>
    <row r="13321" ht="12.75" hidden="1" x14ac:dyDescent="0.2"/>
    <row r="13322" ht="12.75" hidden="1" x14ac:dyDescent="0.2"/>
    <row r="13323" ht="12.75" hidden="1" x14ac:dyDescent="0.2"/>
    <row r="13324" ht="12.75" hidden="1" x14ac:dyDescent="0.2"/>
    <row r="13325" ht="12.75" hidden="1" x14ac:dyDescent="0.2"/>
    <row r="13326" ht="12.75" hidden="1" x14ac:dyDescent="0.2"/>
    <row r="13327" ht="12.75" hidden="1" x14ac:dyDescent="0.2"/>
    <row r="13328" ht="12.75" hidden="1" x14ac:dyDescent="0.2"/>
    <row r="13329" ht="12.75" hidden="1" x14ac:dyDescent="0.2"/>
    <row r="13330" ht="12.75" hidden="1" x14ac:dyDescent="0.2"/>
    <row r="13331" ht="12.75" hidden="1" x14ac:dyDescent="0.2"/>
    <row r="13332" ht="12.75" hidden="1" x14ac:dyDescent="0.2"/>
    <row r="13333" ht="12.75" hidden="1" x14ac:dyDescent="0.2"/>
    <row r="13334" ht="12.75" hidden="1" x14ac:dyDescent="0.2"/>
    <row r="13335" ht="12.75" hidden="1" x14ac:dyDescent="0.2"/>
    <row r="13336" ht="12.75" hidden="1" x14ac:dyDescent="0.2"/>
    <row r="13337" ht="12.75" hidden="1" x14ac:dyDescent="0.2"/>
    <row r="13338" ht="12.75" hidden="1" x14ac:dyDescent="0.2"/>
    <row r="13339" ht="12.75" hidden="1" x14ac:dyDescent="0.2"/>
    <row r="13340" ht="12.75" hidden="1" x14ac:dyDescent="0.2"/>
    <row r="13341" ht="12.75" hidden="1" x14ac:dyDescent="0.2"/>
    <row r="13342" ht="12.75" hidden="1" x14ac:dyDescent="0.2"/>
    <row r="13343" ht="12.75" hidden="1" x14ac:dyDescent="0.2"/>
    <row r="13344" ht="12.75" hidden="1" x14ac:dyDescent="0.2"/>
    <row r="13345" ht="12.75" hidden="1" x14ac:dyDescent="0.2"/>
    <row r="13346" ht="12.75" hidden="1" x14ac:dyDescent="0.2"/>
    <row r="13347" ht="12.75" hidden="1" x14ac:dyDescent="0.2"/>
    <row r="13348" ht="12.75" hidden="1" x14ac:dyDescent="0.2"/>
    <row r="13349" ht="12.75" hidden="1" x14ac:dyDescent="0.2"/>
    <row r="13350" ht="12.75" hidden="1" x14ac:dyDescent="0.2"/>
    <row r="13351" ht="12.75" hidden="1" x14ac:dyDescent="0.2"/>
    <row r="13352" ht="12.75" hidden="1" x14ac:dyDescent="0.2"/>
    <row r="13353" ht="12.75" hidden="1" x14ac:dyDescent="0.2"/>
    <row r="13354" ht="12.75" hidden="1" x14ac:dyDescent="0.2"/>
    <row r="13355" ht="12.75" hidden="1" x14ac:dyDescent="0.2"/>
    <row r="13356" ht="12.75" hidden="1" x14ac:dyDescent="0.2"/>
    <row r="13357" ht="12.75" hidden="1" x14ac:dyDescent="0.2"/>
    <row r="13358" ht="12.75" hidden="1" x14ac:dyDescent="0.2"/>
    <row r="13359" ht="12.75" hidden="1" x14ac:dyDescent="0.2"/>
    <row r="13360" ht="12.75" hidden="1" x14ac:dyDescent="0.2"/>
    <row r="13361" ht="12.75" hidden="1" x14ac:dyDescent="0.2"/>
    <row r="13362" ht="12.75" hidden="1" x14ac:dyDescent="0.2"/>
    <row r="13363" ht="12.75" hidden="1" x14ac:dyDescent="0.2"/>
    <row r="13364" ht="12.75" hidden="1" x14ac:dyDescent="0.2"/>
    <row r="13365" ht="12.75" hidden="1" x14ac:dyDescent="0.2"/>
    <row r="13366" ht="12.75" hidden="1" x14ac:dyDescent="0.2"/>
    <row r="13367" ht="12.75" hidden="1" x14ac:dyDescent="0.2"/>
    <row r="13368" ht="12.75" hidden="1" x14ac:dyDescent="0.2"/>
    <row r="13369" ht="12.75" hidden="1" x14ac:dyDescent="0.2"/>
    <row r="13370" ht="12.75" hidden="1" x14ac:dyDescent="0.2"/>
    <row r="13371" ht="12.75" hidden="1" x14ac:dyDescent="0.2"/>
    <row r="13372" ht="12.75" hidden="1" x14ac:dyDescent="0.2"/>
    <row r="13373" ht="12.75" hidden="1" x14ac:dyDescent="0.2"/>
    <row r="13374" ht="12.75" hidden="1" x14ac:dyDescent="0.2"/>
    <row r="13375" ht="12.75" hidden="1" x14ac:dyDescent="0.2"/>
    <row r="13376" ht="12.75" hidden="1" x14ac:dyDescent="0.2"/>
    <row r="13377" ht="12.75" hidden="1" x14ac:dyDescent="0.2"/>
    <row r="13378" ht="12.75" hidden="1" x14ac:dyDescent="0.2"/>
    <row r="13379" ht="12.75" hidden="1" x14ac:dyDescent="0.2"/>
    <row r="13380" ht="12.75" hidden="1" x14ac:dyDescent="0.2"/>
    <row r="13381" ht="12.75" hidden="1" x14ac:dyDescent="0.2"/>
    <row r="13382" ht="12.75" hidden="1" x14ac:dyDescent="0.2"/>
    <row r="13383" ht="12.75" hidden="1" x14ac:dyDescent="0.2"/>
    <row r="13384" ht="12.75" hidden="1" x14ac:dyDescent="0.2"/>
    <row r="13385" ht="12.75" hidden="1" x14ac:dyDescent="0.2"/>
    <row r="13386" ht="12.75" hidden="1" x14ac:dyDescent="0.2"/>
    <row r="13387" ht="12.75" hidden="1" x14ac:dyDescent="0.2"/>
    <row r="13388" ht="12.75" hidden="1" x14ac:dyDescent="0.2"/>
    <row r="13389" ht="12.75" hidden="1" x14ac:dyDescent="0.2"/>
    <row r="13390" ht="12.75" hidden="1" x14ac:dyDescent="0.2"/>
    <row r="13391" ht="12.75" hidden="1" x14ac:dyDescent="0.2"/>
    <row r="13392" ht="12.75" hidden="1" x14ac:dyDescent="0.2"/>
    <row r="13393" ht="12.75" hidden="1" x14ac:dyDescent="0.2"/>
    <row r="13394" ht="12.75" hidden="1" x14ac:dyDescent="0.2"/>
    <row r="13395" ht="12.75" hidden="1" x14ac:dyDescent="0.2"/>
    <row r="13396" ht="12.75" hidden="1" x14ac:dyDescent="0.2"/>
    <row r="13397" ht="12.75" hidden="1" x14ac:dyDescent="0.2"/>
    <row r="13398" ht="12.75" hidden="1" x14ac:dyDescent="0.2"/>
    <row r="13399" ht="12.75" hidden="1" x14ac:dyDescent="0.2"/>
    <row r="13400" ht="12.75" hidden="1" x14ac:dyDescent="0.2"/>
    <row r="13401" ht="12.75" hidden="1" x14ac:dyDescent="0.2"/>
    <row r="13402" ht="12.75" hidden="1" x14ac:dyDescent="0.2"/>
    <row r="13403" ht="12.75" hidden="1" x14ac:dyDescent="0.2"/>
    <row r="13404" ht="12.75" hidden="1" x14ac:dyDescent="0.2"/>
    <row r="13405" ht="12.75" hidden="1" x14ac:dyDescent="0.2"/>
    <row r="13406" ht="12.75" hidden="1" x14ac:dyDescent="0.2"/>
    <row r="13407" ht="12.75" hidden="1" x14ac:dyDescent="0.2"/>
    <row r="13408" ht="12.75" hidden="1" x14ac:dyDescent="0.2"/>
    <row r="13409" ht="12.75" hidden="1" x14ac:dyDescent="0.2"/>
    <row r="13410" ht="12.75" hidden="1" x14ac:dyDescent="0.2"/>
    <row r="13411" ht="12.75" hidden="1" x14ac:dyDescent="0.2"/>
    <row r="13412" ht="12.75" hidden="1" x14ac:dyDescent="0.2"/>
    <row r="13413" ht="12.75" hidden="1" x14ac:dyDescent="0.2"/>
    <row r="13414" ht="12.75" hidden="1" x14ac:dyDescent="0.2"/>
    <row r="13415" ht="12.75" hidden="1" x14ac:dyDescent="0.2"/>
    <row r="13416" ht="12.75" hidden="1" x14ac:dyDescent="0.2"/>
    <row r="13417" ht="12.75" hidden="1" x14ac:dyDescent="0.2"/>
    <row r="13418" ht="12.75" hidden="1" x14ac:dyDescent="0.2"/>
    <row r="13419" ht="12.75" hidden="1" x14ac:dyDescent="0.2"/>
    <row r="13420" ht="12.75" hidden="1" x14ac:dyDescent="0.2"/>
    <row r="13421" ht="12.75" hidden="1" x14ac:dyDescent="0.2"/>
    <row r="13422" ht="12.75" hidden="1" x14ac:dyDescent="0.2"/>
    <row r="13423" ht="12.75" hidden="1" x14ac:dyDescent="0.2"/>
    <row r="13424" ht="12.75" hidden="1" x14ac:dyDescent="0.2"/>
    <row r="13425" ht="12.75" hidden="1" x14ac:dyDescent="0.2"/>
    <row r="13426" ht="12.75" hidden="1" x14ac:dyDescent="0.2"/>
    <row r="13427" ht="12.75" hidden="1" x14ac:dyDescent="0.2"/>
    <row r="13428" ht="12.75" hidden="1" x14ac:dyDescent="0.2"/>
    <row r="13429" ht="12.75" hidden="1" x14ac:dyDescent="0.2"/>
    <row r="13430" ht="12.75" hidden="1" x14ac:dyDescent="0.2"/>
    <row r="13431" ht="12.75" hidden="1" x14ac:dyDescent="0.2"/>
    <row r="13432" ht="12.75" hidden="1" x14ac:dyDescent="0.2"/>
    <row r="13433" ht="12.75" hidden="1" x14ac:dyDescent="0.2"/>
    <row r="13434" ht="12.75" hidden="1" x14ac:dyDescent="0.2"/>
    <row r="13435" ht="12.75" hidden="1" x14ac:dyDescent="0.2"/>
    <row r="13436" ht="12.75" hidden="1" x14ac:dyDescent="0.2"/>
    <row r="13437" ht="12.75" hidden="1" x14ac:dyDescent="0.2"/>
    <row r="13438" ht="12.75" hidden="1" x14ac:dyDescent="0.2"/>
    <row r="13439" ht="12.75" hidden="1" x14ac:dyDescent="0.2"/>
    <row r="13440" ht="12.75" hidden="1" x14ac:dyDescent="0.2"/>
    <row r="13441" ht="12.75" hidden="1" x14ac:dyDescent="0.2"/>
    <row r="13442" ht="12.75" hidden="1" x14ac:dyDescent="0.2"/>
    <row r="13443" ht="12.75" hidden="1" x14ac:dyDescent="0.2"/>
    <row r="13444" ht="12.75" hidden="1" x14ac:dyDescent="0.2"/>
    <row r="13445" ht="12.75" hidden="1" x14ac:dyDescent="0.2"/>
    <row r="13446" ht="12.75" hidden="1" x14ac:dyDescent="0.2"/>
    <row r="13447" ht="12.75" hidden="1" x14ac:dyDescent="0.2"/>
    <row r="13448" ht="12.75" hidden="1" x14ac:dyDescent="0.2"/>
    <row r="13449" ht="12.75" hidden="1" x14ac:dyDescent="0.2"/>
    <row r="13450" ht="12.75" hidden="1" x14ac:dyDescent="0.2"/>
    <row r="13451" ht="12.75" hidden="1" x14ac:dyDescent="0.2"/>
    <row r="13452" ht="12.75" hidden="1" x14ac:dyDescent="0.2"/>
    <row r="13453" ht="12.75" hidden="1" x14ac:dyDescent="0.2"/>
    <row r="13454" ht="12.75" hidden="1" x14ac:dyDescent="0.2"/>
    <row r="13455" ht="12.75" hidden="1" x14ac:dyDescent="0.2"/>
    <row r="13456" ht="12.75" hidden="1" x14ac:dyDescent="0.2"/>
    <row r="13457" ht="12.75" hidden="1" x14ac:dyDescent="0.2"/>
    <row r="13458" ht="12.75" hidden="1" x14ac:dyDescent="0.2"/>
    <row r="13459" ht="12.75" hidden="1" x14ac:dyDescent="0.2"/>
    <row r="13460" ht="12.75" hidden="1" x14ac:dyDescent="0.2"/>
    <row r="13461" ht="12.75" hidden="1" x14ac:dyDescent="0.2"/>
    <row r="13462" ht="12.75" hidden="1" x14ac:dyDescent="0.2"/>
    <row r="13463" ht="12.75" hidden="1" x14ac:dyDescent="0.2"/>
    <row r="13464" ht="12.75" hidden="1" x14ac:dyDescent="0.2"/>
    <row r="13465" ht="12.75" hidden="1" x14ac:dyDescent="0.2"/>
    <row r="13466" ht="12.75" hidden="1" x14ac:dyDescent="0.2"/>
    <row r="13467" ht="12.75" hidden="1" x14ac:dyDescent="0.2"/>
    <row r="13468" ht="12.75" hidden="1" x14ac:dyDescent="0.2"/>
    <row r="13469" ht="12.75" hidden="1" x14ac:dyDescent="0.2"/>
    <row r="13470" ht="12.75" hidden="1" x14ac:dyDescent="0.2"/>
    <row r="13471" ht="12.75" hidden="1" x14ac:dyDescent="0.2"/>
    <row r="13472" ht="12.75" hidden="1" x14ac:dyDescent="0.2"/>
    <row r="13473" ht="12.75" hidden="1" x14ac:dyDescent="0.2"/>
    <row r="13474" ht="12.75" hidden="1" x14ac:dyDescent="0.2"/>
    <row r="13475" ht="12.75" hidden="1" x14ac:dyDescent="0.2"/>
    <row r="13476" ht="12.75" hidden="1" x14ac:dyDescent="0.2"/>
    <row r="13477" ht="12.75" hidden="1" x14ac:dyDescent="0.2"/>
    <row r="13478" ht="12.75" hidden="1" x14ac:dyDescent="0.2"/>
    <row r="13479" ht="12.75" hidden="1" x14ac:dyDescent="0.2"/>
    <row r="13480" ht="12.75" hidden="1" x14ac:dyDescent="0.2"/>
    <row r="13481" ht="12.75" hidden="1" x14ac:dyDescent="0.2"/>
    <row r="13482" ht="12.75" hidden="1" x14ac:dyDescent="0.2"/>
    <row r="13483" ht="12.75" hidden="1" x14ac:dyDescent="0.2"/>
    <row r="13484" ht="12.75" hidden="1" x14ac:dyDescent="0.2"/>
    <row r="13485" ht="12.75" hidden="1" x14ac:dyDescent="0.2"/>
    <row r="13486" ht="12.75" hidden="1" x14ac:dyDescent="0.2"/>
    <row r="13487" ht="12.75" hidden="1" x14ac:dyDescent="0.2"/>
    <row r="13488" ht="12.75" hidden="1" x14ac:dyDescent="0.2"/>
    <row r="13489" ht="12.75" hidden="1" x14ac:dyDescent="0.2"/>
    <row r="13490" ht="12.75" hidden="1" x14ac:dyDescent="0.2"/>
    <row r="13491" ht="12.75" hidden="1" x14ac:dyDescent="0.2"/>
    <row r="13492" ht="12.75" hidden="1" x14ac:dyDescent="0.2"/>
    <row r="13493" ht="12.75" hidden="1" x14ac:dyDescent="0.2"/>
    <row r="13494" ht="12.75" hidden="1" x14ac:dyDescent="0.2"/>
    <row r="13495" ht="12.75" hidden="1" x14ac:dyDescent="0.2"/>
    <row r="13496" ht="12.75" hidden="1" x14ac:dyDescent="0.2"/>
    <row r="13497" ht="12.75" hidden="1" x14ac:dyDescent="0.2"/>
    <row r="13498" ht="12.75" hidden="1" x14ac:dyDescent="0.2"/>
    <row r="13499" ht="12.75" hidden="1" x14ac:dyDescent="0.2"/>
    <row r="13500" ht="12.75" hidden="1" x14ac:dyDescent="0.2"/>
    <row r="13501" ht="12.75" hidden="1" x14ac:dyDescent="0.2"/>
    <row r="13502" ht="12.75" hidden="1" x14ac:dyDescent="0.2"/>
    <row r="13503" ht="12.75" hidden="1" x14ac:dyDescent="0.2"/>
    <row r="13504" ht="12.75" hidden="1" x14ac:dyDescent="0.2"/>
    <row r="13505" ht="12.75" hidden="1" x14ac:dyDescent="0.2"/>
    <row r="13506" ht="12.75" hidden="1" x14ac:dyDescent="0.2"/>
    <row r="13507" ht="12.75" hidden="1" x14ac:dyDescent="0.2"/>
    <row r="13508" ht="12.75" hidden="1" x14ac:dyDescent="0.2"/>
    <row r="13509" ht="12.75" hidden="1" x14ac:dyDescent="0.2"/>
    <row r="13510" ht="12.75" hidden="1" x14ac:dyDescent="0.2"/>
    <row r="13511" ht="12.75" hidden="1" x14ac:dyDescent="0.2"/>
    <row r="13512" ht="12.75" hidden="1" x14ac:dyDescent="0.2"/>
    <row r="13513" ht="12.75" hidden="1" x14ac:dyDescent="0.2"/>
    <row r="13514" ht="12.75" hidden="1" x14ac:dyDescent="0.2"/>
    <row r="13515" ht="12.75" hidden="1" x14ac:dyDescent="0.2"/>
    <row r="13516" ht="12.75" hidden="1" x14ac:dyDescent="0.2"/>
    <row r="13517" ht="12.75" hidden="1" x14ac:dyDescent="0.2"/>
    <row r="13518" ht="12.75" hidden="1" x14ac:dyDescent="0.2"/>
    <row r="13519" ht="12.75" hidden="1" x14ac:dyDescent="0.2"/>
    <row r="13520" ht="12.75" hidden="1" x14ac:dyDescent="0.2"/>
    <row r="13521" ht="12.75" hidden="1" x14ac:dyDescent="0.2"/>
    <row r="13522" ht="12.75" hidden="1" x14ac:dyDescent="0.2"/>
    <row r="13523" ht="12.75" hidden="1" x14ac:dyDescent="0.2"/>
    <row r="13524" ht="12.75" hidden="1" x14ac:dyDescent="0.2"/>
    <row r="13525" ht="12.75" hidden="1" x14ac:dyDescent="0.2"/>
    <row r="13526" ht="12.75" hidden="1" x14ac:dyDescent="0.2"/>
    <row r="13527" ht="12.75" hidden="1" x14ac:dyDescent="0.2"/>
    <row r="13528" ht="12.75" hidden="1" x14ac:dyDescent="0.2"/>
    <row r="13529" ht="12.75" hidden="1" x14ac:dyDescent="0.2"/>
    <row r="13530" ht="12.75" hidden="1" x14ac:dyDescent="0.2"/>
    <row r="13531" ht="12.75" hidden="1" x14ac:dyDescent="0.2"/>
    <row r="13532" ht="12.75" hidden="1" x14ac:dyDescent="0.2"/>
    <row r="13533" ht="12.75" hidden="1" x14ac:dyDescent="0.2"/>
    <row r="13534" ht="12.75" hidden="1" x14ac:dyDescent="0.2"/>
    <row r="13535" ht="12.75" hidden="1" x14ac:dyDescent="0.2"/>
    <row r="13536" ht="12.75" hidden="1" x14ac:dyDescent="0.2"/>
    <row r="13537" ht="12.75" hidden="1" x14ac:dyDescent="0.2"/>
    <row r="13538" ht="12.75" hidden="1" x14ac:dyDescent="0.2"/>
    <row r="13539" ht="12.75" hidden="1" x14ac:dyDescent="0.2"/>
    <row r="13540" ht="12.75" hidden="1" x14ac:dyDescent="0.2"/>
    <row r="13541" ht="12.75" hidden="1" x14ac:dyDescent="0.2"/>
    <row r="13542" ht="12.75" hidden="1" x14ac:dyDescent="0.2"/>
    <row r="13543" ht="12.75" hidden="1" x14ac:dyDescent="0.2"/>
    <row r="13544" ht="12.75" hidden="1" x14ac:dyDescent="0.2"/>
    <row r="13545" ht="12.75" hidden="1" x14ac:dyDescent="0.2"/>
    <row r="13546" ht="12.75" hidden="1" x14ac:dyDescent="0.2"/>
    <row r="13547" ht="12.75" hidden="1" x14ac:dyDescent="0.2"/>
    <row r="13548" ht="12.75" hidden="1" x14ac:dyDescent="0.2"/>
    <row r="13549" ht="12.75" hidden="1" x14ac:dyDescent="0.2"/>
    <row r="13550" ht="12.75" hidden="1" x14ac:dyDescent="0.2"/>
    <row r="13551" ht="12.75" hidden="1" x14ac:dyDescent="0.2"/>
    <row r="13552" ht="12.75" hidden="1" x14ac:dyDescent="0.2"/>
    <row r="13553" ht="12.75" hidden="1" x14ac:dyDescent="0.2"/>
    <row r="13554" ht="12.75" hidden="1" x14ac:dyDescent="0.2"/>
    <row r="13555" ht="12.75" hidden="1" x14ac:dyDescent="0.2"/>
    <row r="13556" ht="12.75" hidden="1" x14ac:dyDescent="0.2"/>
    <row r="13557" ht="12.75" hidden="1" x14ac:dyDescent="0.2"/>
    <row r="13558" ht="12.75" hidden="1" x14ac:dyDescent="0.2"/>
    <row r="13559" ht="12.75" hidden="1" x14ac:dyDescent="0.2"/>
    <row r="13560" ht="12.75" hidden="1" x14ac:dyDescent="0.2"/>
    <row r="13561" ht="12.75" hidden="1" x14ac:dyDescent="0.2"/>
    <row r="13562" ht="12.75" hidden="1" x14ac:dyDescent="0.2"/>
    <row r="13563" ht="12.75" hidden="1" x14ac:dyDescent="0.2"/>
    <row r="13564" ht="12.75" hidden="1" x14ac:dyDescent="0.2"/>
    <row r="13565" ht="12.75" hidden="1" x14ac:dyDescent="0.2"/>
    <row r="13566" ht="12.75" hidden="1" x14ac:dyDescent="0.2"/>
    <row r="13567" ht="12.75" hidden="1" x14ac:dyDescent="0.2"/>
    <row r="13568" ht="12.75" hidden="1" x14ac:dyDescent="0.2"/>
    <row r="13569" ht="12.75" hidden="1" x14ac:dyDescent="0.2"/>
    <row r="13570" ht="12.75" hidden="1" x14ac:dyDescent="0.2"/>
    <row r="13571" ht="12.75" hidden="1" x14ac:dyDescent="0.2"/>
    <row r="13572" ht="12.75" hidden="1" x14ac:dyDescent="0.2"/>
    <row r="13573" ht="12.75" hidden="1" x14ac:dyDescent="0.2"/>
    <row r="13574" ht="12.75" hidden="1" x14ac:dyDescent="0.2"/>
    <row r="13575" ht="12.75" hidden="1" x14ac:dyDescent="0.2"/>
    <row r="13576" ht="12.75" hidden="1" x14ac:dyDescent="0.2"/>
    <row r="13577" ht="12.75" hidden="1" x14ac:dyDescent="0.2"/>
    <row r="13578" ht="12.75" hidden="1" x14ac:dyDescent="0.2"/>
    <row r="13579" ht="12.75" hidden="1" x14ac:dyDescent="0.2"/>
    <row r="13580" ht="12.75" hidden="1" x14ac:dyDescent="0.2"/>
    <row r="13581" ht="12.75" hidden="1" x14ac:dyDescent="0.2"/>
    <row r="13582" ht="12.75" hidden="1" x14ac:dyDescent="0.2"/>
    <row r="13583" ht="12.75" hidden="1" x14ac:dyDescent="0.2"/>
    <row r="13584" ht="12.75" hidden="1" x14ac:dyDescent="0.2"/>
    <row r="13585" ht="12.75" hidden="1" x14ac:dyDescent="0.2"/>
    <row r="13586" ht="12.75" hidden="1" x14ac:dyDescent="0.2"/>
    <row r="13587" ht="12.75" hidden="1" x14ac:dyDescent="0.2"/>
    <row r="13588" ht="12.75" hidden="1" x14ac:dyDescent="0.2"/>
    <row r="13589" ht="12.75" hidden="1" x14ac:dyDescent="0.2"/>
    <row r="13590" ht="12.75" hidden="1" x14ac:dyDescent="0.2"/>
    <row r="13591" ht="12.75" hidden="1" x14ac:dyDescent="0.2"/>
    <row r="13592" ht="12.75" hidden="1" x14ac:dyDescent="0.2"/>
    <row r="13593" ht="12.75" hidden="1" x14ac:dyDescent="0.2"/>
    <row r="13594" ht="12.75" hidden="1" x14ac:dyDescent="0.2"/>
    <row r="13595" ht="12.75" hidden="1" x14ac:dyDescent="0.2"/>
    <row r="13596" ht="12.75" hidden="1" x14ac:dyDescent="0.2"/>
    <row r="13597" ht="12.75" hidden="1" x14ac:dyDescent="0.2"/>
    <row r="13598" ht="12.75" hidden="1" x14ac:dyDescent="0.2"/>
    <row r="13599" ht="12.75" hidden="1" x14ac:dyDescent="0.2"/>
    <row r="13600" ht="12.75" hidden="1" x14ac:dyDescent="0.2"/>
    <row r="13601" ht="12.75" hidden="1" x14ac:dyDescent="0.2"/>
    <row r="13602" ht="12.75" hidden="1" x14ac:dyDescent="0.2"/>
    <row r="13603" ht="12.75" hidden="1" x14ac:dyDescent="0.2"/>
    <row r="13604" ht="12.75" hidden="1" x14ac:dyDescent="0.2"/>
    <row r="13605" ht="12.75" hidden="1" x14ac:dyDescent="0.2"/>
    <row r="13606" ht="12.75" hidden="1" x14ac:dyDescent="0.2"/>
    <row r="13607" ht="12.75" hidden="1" x14ac:dyDescent="0.2"/>
    <row r="13608" ht="12.75" hidden="1" x14ac:dyDescent="0.2"/>
    <row r="13609" ht="12.75" hidden="1" x14ac:dyDescent="0.2"/>
    <row r="13610" ht="12.75" hidden="1" x14ac:dyDescent="0.2"/>
    <row r="13611" ht="12.75" hidden="1" x14ac:dyDescent="0.2"/>
    <row r="13612" ht="12.75" hidden="1" x14ac:dyDescent="0.2"/>
    <row r="13613" ht="12.75" hidden="1" x14ac:dyDescent="0.2"/>
    <row r="13614" ht="12.75" hidden="1" x14ac:dyDescent="0.2"/>
    <row r="13615" ht="12.75" hidden="1" x14ac:dyDescent="0.2"/>
    <row r="13616" ht="12.75" hidden="1" x14ac:dyDescent="0.2"/>
    <row r="13617" ht="12.75" hidden="1" x14ac:dyDescent="0.2"/>
    <row r="13618" ht="12.75" hidden="1" x14ac:dyDescent="0.2"/>
    <row r="13619" ht="12.75" hidden="1" x14ac:dyDescent="0.2"/>
    <row r="13620" ht="12.75" hidden="1" x14ac:dyDescent="0.2"/>
    <row r="13621" ht="12.75" hidden="1" x14ac:dyDescent="0.2"/>
    <row r="13622" ht="12.75" hidden="1" x14ac:dyDescent="0.2"/>
    <row r="13623" ht="12.75" hidden="1" x14ac:dyDescent="0.2"/>
    <row r="13624" ht="12.75" hidden="1" x14ac:dyDescent="0.2"/>
    <row r="13625" ht="12.75" hidden="1" x14ac:dyDescent="0.2"/>
    <row r="13626" ht="12.75" hidden="1" x14ac:dyDescent="0.2"/>
    <row r="13627" ht="12.75" hidden="1" x14ac:dyDescent="0.2"/>
    <row r="13628" ht="12.75" hidden="1" x14ac:dyDescent="0.2"/>
    <row r="13629" ht="12.75" hidden="1" x14ac:dyDescent="0.2"/>
    <row r="13630" ht="12.75" hidden="1" x14ac:dyDescent="0.2"/>
    <row r="13631" ht="12.75" hidden="1" x14ac:dyDescent="0.2"/>
    <row r="13632" ht="12.75" hidden="1" x14ac:dyDescent="0.2"/>
    <row r="13633" ht="12.75" hidden="1" x14ac:dyDescent="0.2"/>
    <row r="13634" ht="12.75" hidden="1" x14ac:dyDescent="0.2"/>
    <row r="13635" ht="12.75" hidden="1" x14ac:dyDescent="0.2"/>
    <row r="13636" ht="12.75" hidden="1" x14ac:dyDescent="0.2"/>
    <row r="13637" ht="12.75" hidden="1" x14ac:dyDescent="0.2"/>
    <row r="13638" ht="12.75" hidden="1" x14ac:dyDescent="0.2"/>
    <row r="13639" ht="12.75" hidden="1" x14ac:dyDescent="0.2"/>
    <row r="13640" ht="12.75" hidden="1" x14ac:dyDescent="0.2"/>
    <row r="13641" ht="12.75" hidden="1" x14ac:dyDescent="0.2"/>
    <row r="13642" ht="12.75" hidden="1" x14ac:dyDescent="0.2"/>
    <row r="13643" ht="12.75" hidden="1" x14ac:dyDescent="0.2"/>
    <row r="13644" ht="12.75" hidden="1" x14ac:dyDescent="0.2"/>
    <row r="13645" ht="12.75" hidden="1" x14ac:dyDescent="0.2"/>
    <row r="13646" ht="12.75" hidden="1" x14ac:dyDescent="0.2"/>
    <row r="13647" ht="12.75" hidden="1" x14ac:dyDescent="0.2"/>
    <row r="13648" ht="12.75" hidden="1" x14ac:dyDescent="0.2"/>
    <row r="13649" ht="12.75" hidden="1" x14ac:dyDescent="0.2"/>
    <row r="13650" ht="12.75" hidden="1" x14ac:dyDescent="0.2"/>
    <row r="13651" ht="12.75" hidden="1" x14ac:dyDescent="0.2"/>
    <row r="13652" ht="12.75" hidden="1" x14ac:dyDescent="0.2"/>
    <row r="13653" ht="12.75" hidden="1" x14ac:dyDescent="0.2"/>
    <row r="13654" ht="12.75" hidden="1" x14ac:dyDescent="0.2"/>
    <row r="13655" ht="12.75" hidden="1" x14ac:dyDescent="0.2"/>
    <row r="13656" ht="12.75" hidden="1" x14ac:dyDescent="0.2"/>
    <row r="13657" ht="12.75" hidden="1" x14ac:dyDescent="0.2"/>
    <row r="13658" ht="12.75" hidden="1" x14ac:dyDescent="0.2"/>
    <row r="13659" ht="12.75" hidden="1" x14ac:dyDescent="0.2"/>
    <row r="13660" ht="12.75" hidden="1" x14ac:dyDescent="0.2"/>
    <row r="13661" ht="12.75" hidden="1" x14ac:dyDescent="0.2"/>
    <row r="13662" ht="12.75" hidden="1" x14ac:dyDescent="0.2"/>
    <row r="13663" ht="12.75" hidden="1" x14ac:dyDescent="0.2"/>
    <row r="13664" ht="12.75" hidden="1" x14ac:dyDescent="0.2"/>
    <row r="13665" ht="12.75" hidden="1" x14ac:dyDescent="0.2"/>
    <row r="13666" ht="12.75" hidden="1" x14ac:dyDescent="0.2"/>
    <row r="13667" ht="12.75" hidden="1" x14ac:dyDescent="0.2"/>
    <row r="13668" ht="12.75" hidden="1" x14ac:dyDescent="0.2"/>
    <row r="13669" ht="12.75" hidden="1" x14ac:dyDescent="0.2"/>
    <row r="13670" ht="12.75" hidden="1" x14ac:dyDescent="0.2"/>
    <row r="13671" ht="12.75" hidden="1" x14ac:dyDescent="0.2"/>
    <row r="13672" ht="12.75" hidden="1" x14ac:dyDescent="0.2"/>
    <row r="13673" ht="12.75" hidden="1" x14ac:dyDescent="0.2"/>
    <row r="13674" ht="12.75" hidden="1" x14ac:dyDescent="0.2"/>
    <row r="13675" ht="12.75" hidden="1" x14ac:dyDescent="0.2"/>
    <row r="13676" ht="12.75" hidden="1" x14ac:dyDescent="0.2"/>
    <row r="13677" ht="12.75" hidden="1" x14ac:dyDescent="0.2"/>
    <row r="13678" ht="12.75" hidden="1" x14ac:dyDescent="0.2"/>
    <row r="13679" ht="12.75" hidden="1" x14ac:dyDescent="0.2"/>
    <row r="13680" ht="12.75" hidden="1" x14ac:dyDescent="0.2"/>
    <row r="13681" ht="12.75" hidden="1" x14ac:dyDescent="0.2"/>
    <row r="13682" ht="12.75" hidden="1" x14ac:dyDescent="0.2"/>
    <row r="13683" ht="12.75" hidden="1" x14ac:dyDescent="0.2"/>
    <row r="13684" ht="12.75" hidden="1" x14ac:dyDescent="0.2"/>
    <row r="13685" ht="12.75" hidden="1" x14ac:dyDescent="0.2"/>
    <row r="13686" ht="12.75" hidden="1" x14ac:dyDescent="0.2"/>
    <row r="13687" ht="12.75" hidden="1" x14ac:dyDescent="0.2"/>
    <row r="13688" ht="12.75" hidden="1" x14ac:dyDescent="0.2"/>
    <row r="13689" ht="12.75" hidden="1" x14ac:dyDescent="0.2"/>
    <row r="13690" ht="12.75" hidden="1" x14ac:dyDescent="0.2"/>
    <row r="13691" ht="12.75" hidden="1" x14ac:dyDescent="0.2"/>
    <row r="13692" ht="12.75" hidden="1" x14ac:dyDescent="0.2"/>
    <row r="13693" ht="12.75" hidden="1" x14ac:dyDescent="0.2"/>
    <row r="13694" ht="12.75" hidden="1" x14ac:dyDescent="0.2"/>
    <row r="13695" ht="12.75" hidden="1" x14ac:dyDescent="0.2"/>
    <row r="13696" ht="12.75" hidden="1" x14ac:dyDescent="0.2"/>
    <row r="13697" ht="12.75" hidden="1" x14ac:dyDescent="0.2"/>
    <row r="13698" ht="12.75" hidden="1" x14ac:dyDescent="0.2"/>
    <row r="13699" ht="12.75" hidden="1" x14ac:dyDescent="0.2"/>
    <row r="13700" ht="12.75" hidden="1" x14ac:dyDescent="0.2"/>
    <row r="13701" ht="12.75" hidden="1" x14ac:dyDescent="0.2"/>
    <row r="13702" ht="12.75" hidden="1" x14ac:dyDescent="0.2"/>
    <row r="13703" ht="12.75" hidden="1" x14ac:dyDescent="0.2"/>
    <row r="13704" ht="12.75" hidden="1" x14ac:dyDescent="0.2"/>
    <row r="13705" ht="12.75" hidden="1" x14ac:dyDescent="0.2"/>
    <row r="13706" ht="12.75" hidden="1" x14ac:dyDescent="0.2"/>
    <row r="13707" ht="12.75" hidden="1" x14ac:dyDescent="0.2"/>
    <row r="13708" ht="12.75" hidden="1" x14ac:dyDescent="0.2"/>
    <row r="13709" ht="12.75" hidden="1" x14ac:dyDescent="0.2"/>
    <row r="13710" ht="12.75" hidden="1" x14ac:dyDescent="0.2"/>
    <row r="13711" ht="12.75" hidden="1" x14ac:dyDescent="0.2"/>
    <row r="13712" ht="12.75" hidden="1" x14ac:dyDescent="0.2"/>
    <row r="13713" ht="12.75" hidden="1" x14ac:dyDescent="0.2"/>
    <row r="13714" ht="12.75" hidden="1" x14ac:dyDescent="0.2"/>
    <row r="13715" ht="12.75" hidden="1" x14ac:dyDescent="0.2"/>
    <row r="13716" ht="12.75" hidden="1" x14ac:dyDescent="0.2"/>
    <row r="13717" ht="12.75" hidden="1" x14ac:dyDescent="0.2"/>
    <row r="13718" ht="12.75" hidden="1" x14ac:dyDescent="0.2"/>
    <row r="13719" ht="12.75" hidden="1" x14ac:dyDescent="0.2"/>
    <row r="13720" ht="12.75" hidden="1" x14ac:dyDescent="0.2"/>
    <row r="13721" ht="12.75" hidden="1" x14ac:dyDescent="0.2"/>
    <row r="13722" ht="12.75" hidden="1" x14ac:dyDescent="0.2"/>
    <row r="13723" ht="12.75" hidden="1" x14ac:dyDescent="0.2"/>
    <row r="13724" ht="12.75" hidden="1" x14ac:dyDescent="0.2"/>
    <row r="13725" ht="12.75" hidden="1" x14ac:dyDescent="0.2"/>
    <row r="13726" ht="12.75" hidden="1" x14ac:dyDescent="0.2"/>
    <row r="13727" ht="12.75" hidden="1" x14ac:dyDescent="0.2"/>
    <row r="13728" ht="12.75" hidden="1" x14ac:dyDescent="0.2"/>
    <row r="13729" ht="12.75" hidden="1" x14ac:dyDescent="0.2"/>
    <row r="13730" ht="12.75" hidden="1" x14ac:dyDescent="0.2"/>
    <row r="13731" ht="12.75" hidden="1" x14ac:dyDescent="0.2"/>
    <row r="13732" ht="12.75" hidden="1" x14ac:dyDescent="0.2"/>
    <row r="13733" ht="12.75" hidden="1" x14ac:dyDescent="0.2"/>
    <row r="13734" ht="12.75" hidden="1" x14ac:dyDescent="0.2"/>
    <row r="13735" ht="12.75" hidden="1" x14ac:dyDescent="0.2"/>
    <row r="13736" ht="12.75" hidden="1" x14ac:dyDescent="0.2"/>
    <row r="13737" ht="12.75" hidden="1" x14ac:dyDescent="0.2"/>
    <row r="13738" ht="12.75" hidden="1" x14ac:dyDescent="0.2"/>
    <row r="13739" ht="12.75" hidden="1" x14ac:dyDescent="0.2"/>
    <row r="13740" ht="12.75" hidden="1" x14ac:dyDescent="0.2"/>
    <row r="13741" ht="12.75" hidden="1" x14ac:dyDescent="0.2"/>
    <row r="13742" ht="12.75" hidden="1" x14ac:dyDescent="0.2"/>
    <row r="13743" ht="12.75" hidden="1" x14ac:dyDescent="0.2"/>
    <row r="13744" ht="12.75" hidden="1" x14ac:dyDescent="0.2"/>
    <row r="13745" ht="12.75" hidden="1" x14ac:dyDescent="0.2"/>
    <row r="13746" ht="12.75" hidden="1" x14ac:dyDescent="0.2"/>
    <row r="13747" ht="12.75" hidden="1" x14ac:dyDescent="0.2"/>
    <row r="13748" ht="12.75" hidden="1" x14ac:dyDescent="0.2"/>
    <row r="13749" ht="12.75" hidden="1" x14ac:dyDescent="0.2"/>
    <row r="13750" ht="12.75" hidden="1" x14ac:dyDescent="0.2"/>
    <row r="13751" ht="12.75" hidden="1" x14ac:dyDescent="0.2"/>
    <row r="13752" ht="12.75" hidden="1" x14ac:dyDescent="0.2"/>
    <row r="13753" ht="12.75" hidden="1" x14ac:dyDescent="0.2"/>
    <row r="13754" ht="12.75" hidden="1" x14ac:dyDescent="0.2"/>
    <row r="13755" ht="12.75" hidden="1" x14ac:dyDescent="0.2"/>
    <row r="13756" ht="12.75" hidden="1" x14ac:dyDescent="0.2"/>
    <row r="13757" ht="12.75" hidden="1" x14ac:dyDescent="0.2"/>
    <row r="13758" ht="12.75" hidden="1" x14ac:dyDescent="0.2"/>
    <row r="13759" ht="12.75" hidden="1" x14ac:dyDescent="0.2"/>
    <row r="13760" ht="12.75" hidden="1" x14ac:dyDescent="0.2"/>
    <row r="13761" ht="12.75" hidden="1" x14ac:dyDescent="0.2"/>
    <row r="13762" ht="12.75" hidden="1" x14ac:dyDescent="0.2"/>
    <row r="13763" ht="12.75" hidden="1" x14ac:dyDescent="0.2"/>
    <row r="13764" ht="12.75" hidden="1" x14ac:dyDescent="0.2"/>
    <row r="13765" ht="12.75" hidden="1" x14ac:dyDescent="0.2"/>
    <row r="13766" ht="12.75" hidden="1" x14ac:dyDescent="0.2"/>
    <row r="13767" ht="12.75" hidden="1" x14ac:dyDescent="0.2"/>
    <row r="13768" ht="12.75" hidden="1" x14ac:dyDescent="0.2"/>
    <row r="13769" ht="12.75" hidden="1" x14ac:dyDescent="0.2"/>
    <row r="13770" ht="12.75" hidden="1" x14ac:dyDescent="0.2"/>
    <row r="13771" ht="12.75" hidden="1" x14ac:dyDescent="0.2"/>
    <row r="13772" ht="12.75" hidden="1" x14ac:dyDescent="0.2"/>
    <row r="13773" ht="12.75" hidden="1" x14ac:dyDescent="0.2"/>
    <row r="13774" ht="12.75" hidden="1" x14ac:dyDescent="0.2"/>
    <row r="13775" ht="12.75" hidden="1" x14ac:dyDescent="0.2"/>
    <row r="13776" ht="12.75" hidden="1" x14ac:dyDescent="0.2"/>
    <row r="13777" ht="12.75" hidden="1" x14ac:dyDescent="0.2"/>
    <row r="13778" ht="12.75" hidden="1" x14ac:dyDescent="0.2"/>
    <row r="13779" ht="12.75" hidden="1" x14ac:dyDescent="0.2"/>
    <row r="13780" ht="12.75" hidden="1" x14ac:dyDescent="0.2"/>
    <row r="13781" ht="12.75" hidden="1" x14ac:dyDescent="0.2"/>
    <row r="13782" ht="12.75" hidden="1" x14ac:dyDescent="0.2"/>
    <row r="13783" ht="12.75" hidden="1" x14ac:dyDescent="0.2"/>
    <row r="13784" ht="12.75" hidden="1" x14ac:dyDescent="0.2"/>
    <row r="13785" ht="12.75" hidden="1" x14ac:dyDescent="0.2"/>
    <row r="13786" ht="12.75" hidden="1" x14ac:dyDescent="0.2"/>
    <row r="13787" ht="12.75" hidden="1" x14ac:dyDescent="0.2"/>
    <row r="13788" ht="12.75" hidden="1" x14ac:dyDescent="0.2"/>
    <row r="13789" ht="12.75" hidden="1" x14ac:dyDescent="0.2"/>
    <row r="13790" ht="12.75" hidden="1" x14ac:dyDescent="0.2"/>
    <row r="13791" ht="12.75" hidden="1" x14ac:dyDescent="0.2"/>
    <row r="13792" ht="12.75" hidden="1" x14ac:dyDescent="0.2"/>
    <row r="13793" ht="12.75" hidden="1" x14ac:dyDescent="0.2"/>
    <row r="13794" ht="12.75" hidden="1" x14ac:dyDescent="0.2"/>
    <row r="13795" ht="12.75" hidden="1" x14ac:dyDescent="0.2"/>
    <row r="13796" ht="12.75" hidden="1" x14ac:dyDescent="0.2"/>
    <row r="13797" ht="12.75" hidden="1" x14ac:dyDescent="0.2"/>
    <row r="13798" ht="12.75" hidden="1" x14ac:dyDescent="0.2"/>
    <row r="13799" ht="12.75" hidden="1" x14ac:dyDescent="0.2"/>
    <row r="13800" ht="12.75" hidden="1" x14ac:dyDescent="0.2"/>
    <row r="13801" ht="12.75" hidden="1" x14ac:dyDescent="0.2"/>
    <row r="13802" ht="12.75" hidden="1" x14ac:dyDescent="0.2"/>
    <row r="13803" ht="12.75" hidden="1" x14ac:dyDescent="0.2"/>
    <row r="13804" ht="12.75" hidden="1" x14ac:dyDescent="0.2"/>
    <row r="13805" ht="12.75" hidden="1" x14ac:dyDescent="0.2"/>
    <row r="13806" ht="12.75" hidden="1" x14ac:dyDescent="0.2"/>
    <row r="13807" ht="12.75" hidden="1" x14ac:dyDescent="0.2"/>
    <row r="13808" ht="12.75" hidden="1" x14ac:dyDescent="0.2"/>
    <row r="13809" ht="12.75" hidden="1" x14ac:dyDescent="0.2"/>
    <row r="13810" ht="12.75" hidden="1" x14ac:dyDescent="0.2"/>
    <row r="13811" ht="12.75" hidden="1" x14ac:dyDescent="0.2"/>
    <row r="13812" ht="12.75" hidden="1" x14ac:dyDescent="0.2"/>
    <row r="13813" ht="12.75" hidden="1" x14ac:dyDescent="0.2"/>
    <row r="13814" ht="12.75" hidden="1" x14ac:dyDescent="0.2"/>
    <row r="13815" ht="12.75" hidden="1" x14ac:dyDescent="0.2"/>
    <row r="13816" ht="12.75" hidden="1" x14ac:dyDescent="0.2"/>
    <row r="13817" ht="12.75" hidden="1" x14ac:dyDescent="0.2"/>
    <row r="13818" ht="12.75" hidden="1" x14ac:dyDescent="0.2"/>
    <row r="13819" ht="12.75" hidden="1" x14ac:dyDescent="0.2"/>
    <row r="13820" ht="12.75" hidden="1" x14ac:dyDescent="0.2"/>
    <row r="13821" ht="12.75" hidden="1" x14ac:dyDescent="0.2"/>
    <row r="13822" ht="12.75" hidden="1" x14ac:dyDescent="0.2"/>
    <row r="13823" ht="12.75" hidden="1" x14ac:dyDescent="0.2"/>
    <row r="13824" ht="12.75" hidden="1" x14ac:dyDescent="0.2"/>
    <row r="13825" ht="12.75" hidden="1" x14ac:dyDescent="0.2"/>
    <row r="13826" ht="12.75" hidden="1" x14ac:dyDescent="0.2"/>
    <row r="13827" ht="12.75" hidden="1" x14ac:dyDescent="0.2"/>
    <row r="13828" ht="12.75" hidden="1" x14ac:dyDescent="0.2"/>
    <row r="13829" ht="12.75" hidden="1" x14ac:dyDescent="0.2"/>
    <row r="13830" ht="12.75" hidden="1" x14ac:dyDescent="0.2"/>
    <row r="13831" ht="12.75" hidden="1" x14ac:dyDescent="0.2"/>
    <row r="13832" ht="12.75" hidden="1" x14ac:dyDescent="0.2"/>
    <row r="13833" ht="12.75" hidden="1" x14ac:dyDescent="0.2"/>
    <row r="13834" ht="12.75" hidden="1" x14ac:dyDescent="0.2"/>
    <row r="13835" ht="12.75" hidden="1" x14ac:dyDescent="0.2"/>
    <row r="13836" ht="12.75" hidden="1" x14ac:dyDescent="0.2"/>
    <row r="13837" ht="12.75" hidden="1" x14ac:dyDescent="0.2"/>
    <row r="13838" ht="12.75" hidden="1" x14ac:dyDescent="0.2"/>
    <row r="13839" ht="12.75" hidden="1" x14ac:dyDescent="0.2"/>
    <row r="13840" ht="12.75" hidden="1" x14ac:dyDescent="0.2"/>
    <row r="13841" ht="12.75" hidden="1" x14ac:dyDescent="0.2"/>
    <row r="13842" ht="12.75" hidden="1" x14ac:dyDescent="0.2"/>
    <row r="13843" ht="12.75" hidden="1" x14ac:dyDescent="0.2"/>
    <row r="13844" ht="12.75" hidden="1" x14ac:dyDescent="0.2"/>
    <row r="13845" ht="12.75" hidden="1" x14ac:dyDescent="0.2"/>
    <row r="13846" ht="12.75" hidden="1" x14ac:dyDescent="0.2"/>
    <row r="13847" ht="12.75" hidden="1" x14ac:dyDescent="0.2"/>
    <row r="13848" ht="12.75" hidden="1" x14ac:dyDescent="0.2"/>
    <row r="13849" ht="12.75" hidden="1" x14ac:dyDescent="0.2"/>
    <row r="13850" ht="12.75" hidden="1" x14ac:dyDescent="0.2"/>
    <row r="13851" ht="12.75" hidden="1" x14ac:dyDescent="0.2"/>
    <row r="13852" ht="12.75" hidden="1" x14ac:dyDescent="0.2"/>
    <row r="13853" ht="12.75" hidden="1" x14ac:dyDescent="0.2"/>
    <row r="13854" ht="12.75" hidden="1" x14ac:dyDescent="0.2"/>
    <row r="13855" ht="12.75" hidden="1" x14ac:dyDescent="0.2"/>
    <row r="13856" ht="12.75" hidden="1" x14ac:dyDescent="0.2"/>
    <row r="13857" ht="12.75" hidden="1" x14ac:dyDescent="0.2"/>
    <row r="13858" ht="12.75" hidden="1" x14ac:dyDescent="0.2"/>
    <row r="13859" ht="12.75" hidden="1" x14ac:dyDescent="0.2"/>
    <row r="13860" ht="12.75" hidden="1" x14ac:dyDescent="0.2"/>
    <row r="13861" ht="12.75" hidden="1" x14ac:dyDescent="0.2"/>
    <row r="13862" ht="12.75" hidden="1" x14ac:dyDescent="0.2"/>
    <row r="13863" ht="12.75" hidden="1" x14ac:dyDescent="0.2"/>
    <row r="13864" ht="12.75" hidden="1" x14ac:dyDescent="0.2"/>
    <row r="13865" ht="12.75" hidden="1" x14ac:dyDescent="0.2"/>
    <row r="13866" ht="12.75" hidden="1" x14ac:dyDescent="0.2"/>
    <row r="13867" ht="12.75" hidden="1" x14ac:dyDescent="0.2"/>
    <row r="13868" ht="12.75" hidden="1" x14ac:dyDescent="0.2"/>
    <row r="13869" ht="12.75" hidden="1" x14ac:dyDescent="0.2"/>
    <row r="13870" ht="12.75" hidden="1" x14ac:dyDescent="0.2"/>
    <row r="13871" ht="12.75" hidden="1" x14ac:dyDescent="0.2"/>
    <row r="13872" ht="12.75" hidden="1" x14ac:dyDescent="0.2"/>
    <row r="13873" ht="12.75" hidden="1" x14ac:dyDescent="0.2"/>
    <row r="13874" ht="12.75" hidden="1" x14ac:dyDescent="0.2"/>
    <row r="13875" ht="12.75" hidden="1" x14ac:dyDescent="0.2"/>
    <row r="13876" ht="12.75" hidden="1" x14ac:dyDescent="0.2"/>
    <row r="13877" ht="12.75" hidden="1" x14ac:dyDescent="0.2"/>
    <row r="13878" ht="12.75" hidden="1" x14ac:dyDescent="0.2"/>
    <row r="13879" ht="12.75" hidden="1" x14ac:dyDescent="0.2"/>
    <row r="13880" ht="12.75" hidden="1" x14ac:dyDescent="0.2"/>
    <row r="13881" ht="12.75" hidden="1" x14ac:dyDescent="0.2"/>
    <row r="13882" ht="12.75" hidden="1" x14ac:dyDescent="0.2"/>
    <row r="13883" ht="12.75" hidden="1" x14ac:dyDescent="0.2"/>
    <row r="13884" ht="12.75" hidden="1" x14ac:dyDescent="0.2"/>
    <row r="13885" ht="12.75" hidden="1" x14ac:dyDescent="0.2"/>
    <row r="13886" ht="12.75" hidden="1" x14ac:dyDescent="0.2"/>
    <row r="13887" ht="12.75" hidden="1" x14ac:dyDescent="0.2"/>
    <row r="13888" ht="12.75" hidden="1" x14ac:dyDescent="0.2"/>
    <row r="13889" ht="12.75" hidden="1" x14ac:dyDescent="0.2"/>
    <row r="13890" ht="12.75" hidden="1" x14ac:dyDescent="0.2"/>
    <row r="13891" ht="12.75" hidden="1" x14ac:dyDescent="0.2"/>
    <row r="13892" ht="12.75" hidden="1" x14ac:dyDescent="0.2"/>
    <row r="13893" ht="12.75" hidden="1" x14ac:dyDescent="0.2"/>
    <row r="13894" ht="12.75" hidden="1" x14ac:dyDescent="0.2"/>
    <row r="13895" ht="12.75" hidden="1" x14ac:dyDescent="0.2"/>
    <row r="13896" ht="12.75" hidden="1" x14ac:dyDescent="0.2"/>
    <row r="13897" ht="12.75" hidden="1" x14ac:dyDescent="0.2"/>
    <row r="13898" ht="12.75" hidden="1" x14ac:dyDescent="0.2"/>
    <row r="13899" ht="12.75" hidden="1" x14ac:dyDescent="0.2"/>
    <row r="13900" ht="12.75" hidden="1" x14ac:dyDescent="0.2"/>
    <row r="13901" ht="12.75" hidden="1" x14ac:dyDescent="0.2"/>
    <row r="13902" ht="12.75" hidden="1" x14ac:dyDescent="0.2"/>
    <row r="13903" ht="12.75" hidden="1" x14ac:dyDescent="0.2"/>
    <row r="13904" ht="12.75" hidden="1" x14ac:dyDescent="0.2"/>
    <row r="13905" ht="12.75" hidden="1" x14ac:dyDescent="0.2"/>
    <row r="13906" ht="12.75" hidden="1" x14ac:dyDescent="0.2"/>
    <row r="13907" ht="12.75" hidden="1" x14ac:dyDescent="0.2"/>
    <row r="13908" ht="12.75" hidden="1" x14ac:dyDescent="0.2"/>
    <row r="13909" ht="12.75" hidden="1" x14ac:dyDescent="0.2"/>
    <row r="13910" ht="12.75" hidden="1" x14ac:dyDescent="0.2"/>
    <row r="13911" ht="12.75" hidden="1" x14ac:dyDescent="0.2"/>
    <row r="13912" ht="12.75" hidden="1" x14ac:dyDescent="0.2"/>
    <row r="13913" ht="12.75" hidden="1" x14ac:dyDescent="0.2"/>
    <row r="13914" ht="12.75" hidden="1" x14ac:dyDescent="0.2"/>
    <row r="13915" ht="12.75" hidden="1" x14ac:dyDescent="0.2"/>
    <row r="13916" ht="12.75" hidden="1" x14ac:dyDescent="0.2"/>
    <row r="13917" ht="12.75" hidden="1" x14ac:dyDescent="0.2"/>
    <row r="13918" ht="12.75" hidden="1" x14ac:dyDescent="0.2"/>
    <row r="13919" ht="12.75" hidden="1" x14ac:dyDescent="0.2"/>
    <row r="13920" ht="12.75" hidden="1" x14ac:dyDescent="0.2"/>
    <row r="13921" ht="12.75" hidden="1" x14ac:dyDescent="0.2"/>
    <row r="13922" ht="12.75" hidden="1" x14ac:dyDescent="0.2"/>
    <row r="13923" ht="12.75" hidden="1" x14ac:dyDescent="0.2"/>
    <row r="13924" ht="12.75" hidden="1" x14ac:dyDescent="0.2"/>
    <row r="13925" ht="12.75" hidden="1" x14ac:dyDescent="0.2"/>
    <row r="13926" ht="12.75" hidden="1" x14ac:dyDescent="0.2"/>
    <row r="13927" ht="12.75" hidden="1" x14ac:dyDescent="0.2"/>
    <row r="13928" ht="12.75" hidden="1" x14ac:dyDescent="0.2"/>
    <row r="13929" ht="12.75" hidden="1" x14ac:dyDescent="0.2"/>
    <row r="13930" ht="12.75" hidden="1" x14ac:dyDescent="0.2"/>
    <row r="13931" ht="12.75" hidden="1" x14ac:dyDescent="0.2"/>
    <row r="13932" ht="12.75" hidden="1" x14ac:dyDescent="0.2"/>
    <row r="13933" ht="12.75" hidden="1" x14ac:dyDescent="0.2"/>
    <row r="13934" ht="12.75" hidden="1" x14ac:dyDescent="0.2"/>
    <row r="13935" ht="12.75" hidden="1" x14ac:dyDescent="0.2"/>
    <row r="13936" ht="12.75" hidden="1" x14ac:dyDescent="0.2"/>
    <row r="13937" ht="12.75" hidden="1" x14ac:dyDescent="0.2"/>
    <row r="13938" ht="12.75" hidden="1" x14ac:dyDescent="0.2"/>
    <row r="13939" ht="12.75" hidden="1" x14ac:dyDescent="0.2"/>
    <row r="13940" ht="12.75" hidden="1" x14ac:dyDescent="0.2"/>
    <row r="13941" ht="12.75" hidden="1" x14ac:dyDescent="0.2"/>
    <row r="13942" ht="12.75" hidden="1" x14ac:dyDescent="0.2"/>
    <row r="13943" ht="12.75" hidden="1" x14ac:dyDescent="0.2"/>
    <row r="13944" ht="12.75" hidden="1" x14ac:dyDescent="0.2"/>
    <row r="13945" ht="12.75" hidden="1" x14ac:dyDescent="0.2"/>
    <row r="13946" ht="12.75" hidden="1" x14ac:dyDescent="0.2"/>
    <row r="13947" ht="12.75" hidden="1" x14ac:dyDescent="0.2"/>
    <row r="13948" ht="12.75" hidden="1" x14ac:dyDescent="0.2"/>
    <row r="13949" ht="12.75" hidden="1" x14ac:dyDescent="0.2"/>
    <row r="13950" ht="12.75" hidden="1" x14ac:dyDescent="0.2"/>
    <row r="13951" ht="12.75" hidden="1" x14ac:dyDescent="0.2"/>
    <row r="13952" ht="12.75" hidden="1" x14ac:dyDescent="0.2"/>
    <row r="13953" ht="12.75" hidden="1" x14ac:dyDescent="0.2"/>
    <row r="13954" ht="12.75" hidden="1" x14ac:dyDescent="0.2"/>
    <row r="13955" ht="12.75" hidden="1" x14ac:dyDescent="0.2"/>
    <row r="13956" ht="12.75" hidden="1" x14ac:dyDescent="0.2"/>
    <row r="13957" ht="12.75" hidden="1" x14ac:dyDescent="0.2"/>
    <row r="13958" ht="12.75" hidden="1" x14ac:dyDescent="0.2"/>
    <row r="13959" ht="12.75" hidden="1" x14ac:dyDescent="0.2"/>
    <row r="13960" ht="12.75" hidden="1" x14ac:dyDescent="0.2"/>
    <row r="13961" ht="12.75" hidden="1" x14ac:dyDescent="0.2"/>
    <row r="13962" ht="12.75" hidden="1" x14ac:dyDescent="0.2"/>
    <row r="13963" ht="12.75" hidden="1" x14ac:dyDescent="0.2"/>
    <row r="13964" ht="12.75" hidden="1" x14ac:dyDescent="0.2"/>
    <row r="13965" ht="12.75" hidden="1" x14ac:dyDescent="0.2"/>
    <row r="13966" ht="12.75" hidden="1" x14ac:dyDescent="0.2"/>
    <row r="13967" ht="12.75" hidden="1" x14ac:dyDescent="0.2"/>
    <row r="13968" ht="12.75" hidden="1" x14ac:dyDescent="0.2"/>
    <row r="13969" ht="12.75" hidden="1" x14ac:dyDescent="0.2"/>
    <row r="13970" ht="12.75" hidden="1" x14ac:dyDescent="0.2"/>
    <row r="13971" ht="12.75" hidden="1" x14ac:dyDescent="0.2"/>
    <row r="13972" ht="12.75" hidden="1" x14ac:dyDescent="0.2"/>
    <row r="13973" ht="12.75" hidden="1" x14ac:dyDescent="0.2"/>
    <row r="13974" ht="12.75" hidden="1" x14ac:dyDescent="0.2"/>
    <row r="13975" ht="12.75" hidden="1" x14ac:dyDescent="0.2"/>
    <row r="13976" ht="12.75" hidden="1" x14ac:dyDescent="0.2"/>
    <row r="13977" ht="12.75" hidden="1" x14ac:dyDescent="0.2"/>
    <row r="13978" ht="12.75" hidden="1" x14ac:dyDescent="0.2"/>
    <row r="13979" ht="12.75" hidden="1" x14ac:dyDescent="0.2"/>
    <row r="13980" ht="12.75" hidden="1" x14ac:dyDescent="0.2"/>
    <row r="13981" ht="12.75" hidden="1" x14ac:dyDescent="0.2"/>
    <row r="13982" ht="12.75" hidden="1" x14ac:dyDescent="0.2"/>
    <row r="13983" ht="12.75" hidden="1" x14ac:dyDescent="0.2"/>
    <row r="13984" ht="12.75" hidden="1" x14ac:dyDescent="0.2"/>
    <row r="13985" ht="12.75" hidden="1" x14ac:dyDescent="0.2"/>
    <row r="13986" ht="12.75" hidden="1" x14ac:dyDescent="0.2"/>
    <row r="13987" ht="12.75" hidden="1" x14ac:dyDescent="0.2"/>
    <row r="13988" ht="12.75" hidden="1" x14ac:dyDescent="0.2"/>
    <row r="13989" ht="12.75" hidden="1" x14ac:dyDescent="0.2"/>
    <row r="13990" ht="12.75" hidden="1" x14ac:dyDescent="0.2"/>
    <row r="13991" ht="12.75" hidden="1" x14ac:dyDescent="0.2"/>
    <row r="13992" ht="12.75" hidden="1" x14ac:dyDescent="0.2"/>
    <row r="13993" ht="12.75" hidden="1" x14ac:dyDescent="0.2"/>
    <row r="13994" ht="12.75" hidden="1" x14ac:dyDescent="0.2"/>
    <row r="13995" ht="12.75" hidden="1" x14ac:dyDescent="0.2"/>
    <row r="13996" ht="12.75" hidden="1" x14ac:dyDescent="0.2"/>
    <row r="13997" ht="12.75" hidden="1" x14ac:dyDescent="0.2"/>
    <row r="13998" ht="12.75" hidden="1" x14ac:dyDescent="0.2"/>
    <row r="13999" ht="12.75" hidden="1" x14ac:dyDescent="0.2"/>
    <row r="14000" ht="12.75" hidden="1" x14ac:dyDescent="0.2"/>
    <row r="14001" ht="12.75" hidden="1" x14ac:dyDescent="0.2"/>
    <row r="14002" ht="12.75" hidden="1" x14ac:dyDescent="0.2"/>
    <row r="14003" ht="12.75" hidden="1" x14ac:dyDescent="0.2"/>
    <row r="14004" ht="12.75" hidden="1" x14ac:dyDescent="0.2"/>
    <row r="14005" ht="12.75" hidden="1" x14ac:dyDescent="0.2"/>
    <row r="14006" ht="12.75" hidden="1" x14ac:dyDescent="0.2"/>
    <row r="14007" ht="12.75" hidden="1" x14ac:dyDescent="0.2"/>
    <row r="14008" ht="12.75" hidden="1" x14ac:dyDescent="0.2"/>
    <row r="14009" ht="12.75" hidden="1" x14ac:dyDescent="0.2"/>
    <row r="14010" ht="12.75" hidden="1" x14ac:dyDescent="0.2"/>
    <row r="14011" ht="12.75" hidden="1" x14ac:dyDescent="0.2"/>
    <row r="14012" ht="12.75" hidden="1" x14ac:dyDescent="0.2"/>
    <row r="14013" ht="12.75" hidden="1" x14ac:dyDescent="0.2"/>
    <row r="14014" ht="12.75" hidden="1" x14ac:dyDescent="0.2"/>
    <row r="14015" ht="12.75" hidden="1" x14ac:dyDescent="0.2"/>
    <row r="14016" ht="12.75" hidden="1" x14ac:dyDescent="0.2"/>
    <row r="14017" ht="12.75" hidden="1" x14ac:dyDescent="0.2"/>
    <row r="14018" ht="12.75" hidden="1" x14ac:dyDescent="0.2"/>
    <row r="14019" ht="12.75" hidden="1" x14ac:dyDescent="0.2"/>
    <row r="14020" ht="12.75" hidden="1" x14ac:dyDescent="0.2"/>
    <row r="14021" ht="12.75" hidden="1" x14ac:dyDescent="0.2"/>
    <row r="14022" ht="12.75" hidden="1" x14ac:dyDescent="0.2"/>
    <row r="14023" ht="12.75" hidden="1" x14ac:dyDescent="0.2"/>
    <row r="14024" ht="12.75" hidden="1" x14ac:dyDescent="0.2"/>
    <row r="14025" ht="12.75" hidden="1" x14ac:dyDescent="0.2"/>
    <row r="14026" ht="12.75" hidden="1" x14ac:dyDescent="0.2"/>
    <row r="14027" ht="12.75" hidden="1" x14ac:dyDescent="0.2"/>
    <row r="14028" ht="12.75" hidden="1" x14ac:dyDescent="0.2"/>
    <row r="14029" ht="12.75" hidden="1" x14ac:dyDescent="0.2"/>
    <row r="14030" ht="12.75" hidden="1" x14ac:dyDescent="0.2"/>
    <row r="14031" ht="12.75" hidden="1" x14ac:dyDescent="0.2"/>
    <row r="14032" ht="12.75" hidden="1" x14ac:dyDescent="0.2"/>
    <row r="14033" ht="12.75" hidden="1" x14ac:dyDescent="0.2"/>
    <row r="14034" ht="12.75" hidden="1" x14ac:dyDescent="0.2"/>
    <row r="14035" ht="12.75" hidden="1" x14ac:dyDescent="0.2"/>
    <row r="14036" ht="12.75" hidden="1" x14ac:dyDescent="0.2"/>
    <row r="14037" ht="12.75" hidden="1" x14ac:dyDescent="0.2"/>
    <row r="14038" ht="12.75" hidden="1" x14ac:dyDescent="0.2"/>
    <row r="14039" ht="12.75" hidden="1" x14ac:dyDescent="0.2"/>
    <row r="14040" ht="12.75" hidden="1" x14ac:dyDescent="0.2"/>
    <row r="14041" ht="12.75" hidden="1" x14ac:dyDescent="0.2"/>
    <row r="14042" ht="12.75" hidden="1" x14ac:dyDescent="0.2"/>
    <row r="14043" ht="12.75" hidden="1" x14ac:dyDescent="0.2"/>
    <row r="14044" ht="12.75" hidden="1" x14ac:dyDescent="0.2"/>
    <row r="14045" ht="12.75" hidden="1" x14ac:dyDescent="0.2"/>
    <row r="14046" ht="12.75" hidden="1" x14ac:dyDescent="0.2"/>
    <row r="14047" ht="12.75" hidden="1" x14ac:dyDescent="0.2"/>
    <row r="14048" ht="12.75" hidden="1" x14ac:dyDescent="0.2"/>
    <row r="14049" ht="12.75" hidden="1" x14ac:dyDescent="0.2"/>
    <row r="14050" ht="12.75" hidden="1" x14ac:dyDescent="0.2"/>
    <row r="14051" ht="12.75" hidden="1" x14ac:dyDescent="0.2"/>
    <row r="14052" ht="12.75" hidden="1" x14ac:dyDescent="0.2"/>
    <row r="14053" ht="12.75" hidden="1" x14ac:dyDescent="0.2"/>
    <row r="14054" ht="12.75" hidden="1" x14ac:dyDescent="0.2"/>
    <row r="14055" ht="12.75" hidden="1" x14ac:dyDescent="0.2"/>
    <row r="14056" ht="12.75" hidden="1" x14ac:dyDescent="0.2"/>
    <row r="14057" ht="12.75" hidden="1" x14ac:dyDescent="0.2"/>
    <row r="14058" ht="12.75" hidden="1" x14ac:dyDescent="0.2"/>
    <row r="14059" ht="12.75" hidden="1" x14ac:dyDescent="0.2"/>
    <row r="14060" ht="12.75" hidden="1" x14ac:dyDescent="0.2"/>
    <row r="14061" ht="12.75" hidden="1" x14ac:dyDescent="0.2"/>
    <row r="14062" ht="12.75" hidden="1" x14ac:dyDescent="0.2"/>
    <row r="14063" ht="12.75" hidden="1" x14ac:dyDescent="0.2"/>
    <row r="14064" ht="12.75" hidden="1" x14ac:dyDescent="0.2"/>
    <row r="14065" ht="12.75" hidden="1" x14ac:dyDescent="0.2"/>
    <row r="14066" ht="12.75" hidden="1" x14ac:dyDescent="0.2"/>
    <row r="14067" ht="12.75" hidden="1" x14ac:dyDescent="0.2"/>
    <row r="14068" ht="12.75" hidden="1" x14ac:dyDescent="0.2"/>
    <row r="14069" ht="12.75" hidden="1" x14ac:dyDescent="0.2"/>
    <row r="14070" ht="12.75" hidden="1" x14ac:dyDescent="0.2"/>
    <row r="14071" ht="12.75" hidden="1" x14ac:dyDescent="0.2"/>
    <row r="14072" ht="12.75" hidden="1" x14ac:dyDescent="0.2"/>
    <row r="14073" ht="12.75" hidden="1" x14ac:dyDescent="0.2"/>
    <row r="14074" ht="12.75" hidden="1" x14ac:dyDescent="0.2"/>
    <row r="14075" ht="12.75" hidden="1" x14ac:dyDescent="0.2"/>
    <row r="14076" ht="12.75" hidden="1" x14ac:dyDescent="0.2"/>
    <row r="14077" ht="12.75" hidden="1" x14ac:dyDescent="0.2"/>
    <row r="14078" ht="12.75" hidden="1" x14ac:dyDescent="0.2"/>
    <row r="14079" ht="12.75" hidden="1" x14ac:dyDescent="0.2"/>
    <row r="14080" ht="12.75" hidden="1" x14ac:dyDescent="0.2"/>
    <row r="14081" ht="12.75" hidden="1" x14ac:dyDescent="0.2"/>
    <row r="14082" ht="12.75" hidden="1" x14ac:dyDescent="0.2"/>
    <row r="14083" ht="12.75" hidden="1" x14ac:dyDescent="0.2"/>
    <row r="14084" ht="12.75" hidden="1" x14ac:dyDescent="0.2"/>
    <row r="14085" ht="12.75" hidden="1" x14ac:dyDescent="0.2"/>
    <row r="14086" ht="12.75" hidden="1" x14ac:dyDescent="0.2"/>
    <row r="14087" ht="12.75" hidden="1" x14ac:dyDescent="0.2"/>
    <row r="14088" ht="12.75" hidden="1" x14ac:dyDescent="0.2"/>
    <row r="14089" ht="12.75" hidden="1" x14ac:dyDescent="0.2"/>
    <row r="14090" ht="12.75" hidden="1" x14ac:dyDescent="0.2"/>
    <row r="14091" ht="12.75" hidden="1" x14ac:dyDescent="0.2"/>
    <row r="14092" ht="12.75" hidden="1" x14ac:dyDescent="0.2"/>
    <row r="14093" ht="12.75" hidden="1" x14ac:dyDescent="0.2"/>
    <row r="14094" ht="12.75" hidden="1" x14ac:dyDescent="0.2"/>
    <row r="14095" ht="12.75" hidden="1" x14ac:dyDescent="0.2"/>
    <row r="14096" ht="12.75" hidden="1" x14ac:dyDescent="0.2"/>
    <row r="14097" ht="12.75" hidden="1" x14ac:dyDescent="0.2"/>
    <row r="14098" ht="12.75" hidden="1" x14ac:dyDescent="0.2"/>
    <row r="14099" ht="12.75" hidden="1" x14ac:dyDescent="0.2"/>
    <row r="14100" ht="12.75" hidden="1" x14ac:dyDescent="0.2"/>
    <row r="14101" ht="12.75" hidden="1" x14ac:dyDescent="0.2"/>
    <row r="14102" ht="12.75" hidden="1" x14ac:dyDescent="0.2"/>
    <row r="14103" ht="12.75" hidden="1" x14ac:dyDescent="0.2"/>
    <row r="14104" ht="12.75" hidden="1" x14ac:dyDescent="0.2"/>
    <row r="14105" ht="12.75" hidden="1" x14ac:dyDescent="0.2"/>
    <row r="14106" ht="12.75" hidden="1" x14ac:dyDescent="0.2"/>
    <row r="14107" ht="12.75" hidden="1" x14ac:dyDescent="0.2"/>
    <row r="14108" ht="12.75" hidden="1" x14ac:dyDescent="0.2"/>
    <row r="14109" ht="12.75" hidden="1" x14ac:dyDescent="0.2"/>
    <row r="14110" ht="12.75" hidden="1" x14ac:dyDescent="0.2"/>
    <row r="14111" ht="12.75" hidden="1" x14ac:dyDescent="0.2"/>
    <row r="14112" ht="12.75" hidden="1" x14ac:dyDescent="0.2"/>
    <row r="14113" ht="12.75" hidden="1" x14ac:dyDescent="0.2"/>
    <row r="14114" ht="12.75" hidden="1" x14ac:dyDescent="0.2"/>
    <row r="14115" ht="12.75" hidden="1" x14ac:dyDescent="0.2"/>
    <row r="14116" ht="12.75" hidden="1" x14ac:dyDescent="0.2"/>
    <row r="14117" ht="12.75" hidden="1" x14ac:dyDescent="0.2"/>
    <row r="14118" ht="12.75" hidden="1" x14ac:dyDescent="0.2"/>
    <row r="14119" ht="12.75" hidden="1" x14ac:dyDescent="0.2"/>
    <row r="14120" ht="12.75" hidden="1" x14ac:dyDescent="0.2"/>
    <row r="14121" ht="12.75" hidden="1" x14ac:dyDescent="0.2"/>
    <row r="14122" ht="12.75" hidden="1" x14ac:dyDescent="0.2"/>
    <row r="14123" ht="12.75" hidden="1" x14ac:dyDescent="0.2"/>
    <row r="14124" ht="12.75" hidden="1" x14ac:dyDescent="0.2"/>
    <row r="14125" ht="12.75" hidden="1" x14ac:dyDescent="0.2"/>
    <row r="14126" ht="12.75" hidden="1" x14ac:dyDescent="0.2"/>
    <row r="14127" ht="12.75" hidden="1" x14ac:dyDescent="0.2"/>
    <row r="14128" ht="12.75" hidden="1" x14ac:dyDescent="0.2"/>
    <row r="14129" ht="12.75" hidden="1" x14ac:dyDescent="0.2"/>
    <row r="14130" ht="12.75" hidden="1" x14ac:dyDescent="0.2"/>
    <row r="14131" ht="12.75" hidden="1" x14ac:dyDescent="0.2"/>
    <row r="14132" ht="12.75" hidden="1" x14ac:dyDescent="0.2"/>
    <row r="14133" ht="12.75" hidden="1" x14ac:dyDescent="0.2"/>
    <row r="14134" ht="12.75" hidden="1" x14ac:dyDescent="0.2"/>
    <row r="14135" ht="12.75" hidden="1" x14ac:dyDescent="0.2"/>
    <row r="14136" ht="12.75" hidden="1" x14ac:dyDescent="0.2"/>
    <row r="14137" ht="12.75" hidden="1" x14ac:dyDescent="0.2"/>
    <row r="14138" ht="12.75" hidden="1" x14ac:dyDescent="0.2"/>
    <row r="14139" ht="12.75" hidden="1" x14ac:dyDescent="0.2"/>
    <row r="14140" ht="12.75" hidden="1" x14ac:dyDescent="0.2"/>
    <row r="14141" ht="12.75" hidden="1" x14ac:dyDescent="0.2"/>
    <row r="14142" ht="12.75" hidden="1" x14ac:dyDescent="0.2"/>
    <row r="14143" ht="12.75" hidden="1" x14ac:dyDescent="0.2"/>
    <row r="14144" ht="12.75" hidden="1" x14ac:dyDescent="0.2"/>
    <row r="14145" ht="12.75" hidden="1" x14ac:dyDescent="0.2"/>
    <row r="14146" ht="12.75" hidden="1" x14ac:dyDescent="0.2"/>
    <row r="14147" ht="12.75" hidden="1" x14ac:dyDescent="0.2"/>
    <row r="14148" ht="12.75" hidden="1" x14ac:dyDescent="0.2"/>
    <row r="14149" ht="12.75" hidden="1" x14ac:dyDescent="0.2"/>
    <row r="14150" ht="12.75" hidden="1" x14ac:dyDescent="0.2"/>
    <row r="14151" ht="12.75" hidden="1" x14ac:dyDescent="0.2"/>
    <row r="14152" ht="12.75" hidden="1" x14ac:dyDescent="0.2"/>
    <row r="14153" ht="12.75" hidden="1" x14ac:dyDescent="0.2"/>
    <row r="14154" ht="12.75" hidden="1" x14ac:dyDescent="0.2"/>
    <row r="14155" ht="12.75" hidden="1" x14ac:dyDescent="0.2"/>
    <row r="14156" ht="12.75" hidden="1" x14ac:dyDescent="0.2"/>
    <row r="14157" ht="12.75" hidden="1" x14ac:dyDescent="0.2"/>
    <row r="14158" ht="12.75" hidden="1" x14ac:dyDescent="0.2"/>
    <row r="14159" ht="12.75" hidden="1" x14ac:dyDescent="0.2"/>
    <row r="14160" ht="12.75" hidden="1" x14ac:dyDescent="0.2"/>
    <row r="14161" ht="12.75" hidden="1" x14ac:dyDescent="0.2"/>
    <row r="14162" ht="12.75" hidden="1" x14ac:dyDescent="0.2"/>
    <row r="14163" ht="12.75" hidden="1" x14ac:dyDescent="0.2"/>
    <row r="14164" ht="12.75" hidden="1" x14ac:dyDescent="0.2"/>
    <row r="14165" ht="12.75" hidden="1" x14ac:dyDescent="0.2"/>
    <row r="14166" ht="12.75" hidden="1" x14ac:dyDescent="0.2"/>
    <row r="14167" ht="12.75" hidden="1" x14ac:dyDescent="0.2"/>
    <row r="14168" ht="12.75" hidden="1" x14ac:dyDescent="0.2"/>
    <row r="14169" ht="12.75" hidden="1" x14ac:dyDescent="0.2"/>
    <row r="14170" ht="12.75" hidden="1" x14ac:dyDescent="0.2"/>
    <row r="14171" ht="12.75" hidden="1" x14ac:dyDescent="0.2"/>
    <row r="14172" ht="12.75" hidden="1" x14ac:dyDescent="0.2"/>
    <row r="14173" ht="12.75" hidden="1" x14ac:dyDescent="0.2"/>
    <row r="14174" ht="12.75" hidden="1" x14ac:dyDescent="0.2"/>
    <row r="14175" ht="12.75" hidden="1" x14ac:dyDescent="0.2"/>
    <row r="14176" ht="12.75" hidden="1" x14ac:dyDescent="0.2"/>
    <row r="14177" ht="12.75" hidden="1" x14ac:dyDescent="0.2"/>
    <row r="14178" ht="12.75" hidden="1" x14ac:dyDescent="0.2"/>
    <row r="14179" ht="12.75" hidden="1" x14ac:dyDescent="0.2"/>
    <row r="14180" ht="12.75" hidden="1" x14ac:dyDescent="0.2"/>
    <row r="14181" ht="12.75" hidden="1" x14ac:dyDescent="0.2"/>
    <row r="14182" ht="12.75" hidden="1" x14ac:dyDescent="0.2"/>
    <row r="14183" ht="12.75" hidden="1" x14ac:dyDescent="0.2"/>
    <row r="14184" ht="12.75" hidden="1" x14ac:dyDescent="0.2"/>
    <row r="14185" ht="12.75" hidden="1" x14ac:dyDescent="0.2"/>
    <row r="14186" ht="12.75" hidden="1" x14ac:dyDescent="0.2"/>
    <row r="14187" ht="12.75" hidden="1" x14ac:dyDescent="0.2"/>
    <row r="14188" ht="12.75" hidden="1" x14ac:dyDescent="0.2"/>
    <row r="14189" ht="12.75" hidden="1" x14ac:dyDescent="0.2"/>
    <row r="14190" ht="12.75" hidden="1" x14ac:dyDescent="0.2"/>
    <row r="14191" ht="12.75" hidden="1" x14ac:dyDescent="0.2"/>
    <row r="14192" ht="12.75" hidden="1" x14ac:dyDescent="0.2"/>
    <row r="14193" ht="12.75" hidden="1" x14ac:dyDescent="0.2"/>
    <row r="14194" ht="12.75" hidden="1" x14ac:dyDescent="0.2"/>
    <row r="14195" ht="12.75" hidden="1" x14ac:dyDescent="0.2"/>
    <row r="14196" ht="12.75" hidden="1" x14ac:dyDescent="0.2"/>
    <row r="14197" ht="12.75" hidden="1" x14ac:dyDescent="0.2"/>
    <row r="14198" ht="12.75" hidden="1" x14ac:dyDescent="0.2"/>
    <row r="14199" ht="12.75" hidden="1" x14ac:dyDescent="0.2"/>
    <row r="14200" ht="12.75" hidden="1" x14ac:dyDescent="0.2"/>
    <row r="14201" ht="12.75" hidden="1" x14ac:dyDescent="0.2"/>
    <row r="14202" ht="12.75" hidden="1" x14ac:dyDescent="0.2"/>
    <row r="14203" ht="12.75" hidden="1" x14ac:dyDescent="0.2"/>
    <row r="14204" ht="12.75" hidden="1" x14ac:dyDescent="0.2"/>
    <row r="14205" ht="12.75" hidden="1" x14ac:dyDescent="0.2"/>
    <row r="14206" ht="12.75" hidden="1" x14ac:dyDescent="0.2"/>
    <row r="14207" ht="12.75" hidden="1" x14ac:dyDescent="0.2"/>
    <row r="14208" ht="12.75" hidden="1" x14ac:dyDescent="0.2"/>
    <row r="14209" ht="12.75" hidden="1" x14ac:dyDescent="0.2"/>
    <row r="14210" ht="12.75" hidden="1" x14ac:dyDescent="0.2"/>
    <row r="14211" ht="12.75" hidden="1" x14ac:dyDescent="0.2"/>
    <row r="14212" ht="12.75" hidden="1" x14ac:dyDescent="0.2"/>
    <row r="14213" ht="12.75" hidden="1" x14ac:dyDescent="0.2"/>
    <row r="14214" ht="12.75" hidden="1" x14ac:dyDescent="0.2"/>
    <row r="14215" ht="12.75" hidden="1" x14ac:dyDescent="0.2"/>
    <row r="14216" ht="12.75" hidden="1" x14ac:dyDescent="0.2"/>
    <row r="14217" ht="12.75" hidden="1" x14ac:dyDescent="0.2"/>
    <row r="14218" ht="12.75" hidden="1" x14ac:dyDescent="0.2"/>
    <row r="14219" ht="12.75" hidden="1" x14ac:dyDescent="0.2"/>
    <row r="14220" ht="12.75" hidden="1" x14ac:dyDescent="0.2"/>
    <row r="14221" ht="12.75" hidden="1" x14ac:dyDescent="0.2"/>
    <row r="14222" ht="12.75" hidden="1" x14ac:dyDescent="0.2"/>
    <row r="14223" ht="12.75" hidden="1" x14ac:dyDescent="0.2"/>
    <row r="14224" ht="12.75" hidden="1" x14ac:dyDescent="0.2"/>
    <row r="14225" ht="12.75" hidden="1" x14ac:dyDescent="0.2"/>
    <row r="14226" ht="12.75" hidden="1" x14ac:dyDescent="0.2"/>
    <row r="14227" ht="12.75" hidden="1" x14ac:dyDescent="0.2"/>
    <row r="14228" ht="12.75" hidden="1" x14ac:dyDescent="0.2"/>
    <row r="14229" ht="12.75" hidden="1" x14ac:dyDescent="0.2"/>
    <row r="14230" ht="12.75" hidden="1" x14ac:dyDescent="0.2"/>
    <row r="14231" ht="12.75" hidden="1" x14ac:dyDescent="0.2"/>
    <row r="14232" ht="12.75" hidden="1" x14ac:dyDescent="0.2"/>
    <row r="14233" ht="12.75" hidden="1" x14ac:dyDescent="0.2"/>
    <row r="14234" ht="12.75" hidden="1" x14ac:dyDescent="0.2"/>
    <row r="14235" ht="12.75" hidden="1" x14ac:dyDescent="0.2"/>
    <row r="14236" ht="12.75" hidden="1" x14ac:dyDescent="0.2"/>
    <row r="14237" ht="12.75" hidden="1" x14ac:dyDescent="0.2"/>
    <row r="14238" ht="12.75" hidden="1" x14ac:dyDescent="0.2"/>
    <row r="14239" ht="12.75" hidden="1" x14ac:dyDescent="0.2"/>
    <row r="14240" ht="12.75" hidden="1" x14ac:dyDescent="0.2"/>
    <row r="14241" ht="12.75" hidden="1" x14ac:dyDescent="0.2"/>
    <row r="14242" ht="12.75" hidden="1" x14ac:dyDescent="0.2"/>
    <row r="14243" ht="12.75" hidden="1" x14ac:dyDescent="0.2"/>
    <row r="14244" ht="12.75" hidden="1" x14ac:dyDescent="0.2"/>
    <row r="14245" ht="12.75" hidden="1" x14ac:dyDescent="0.2"/>
    <row r="14246" ht="12.75" hidden="1" x14ac:dyDescent="0.2"/>
    <row r="14247" ht="12.75" hidden="1" x14ac:dyDescent="0.2"/>
    <row r="14248" ht="12.75" hidden="1" x14ac:dyDescent="0.2"/>
    <row r="14249" ht="12.75" hidden="1" x14ac:dyDescent="0.2"/>
    <row r="14250" ht="12.75" hidden="1" x14ac:dyDescent="0.2"/>
    <row r="14251" ht="12.75" hidden="1" x14ac:dyDescent="0.2"/>
    <row r="14252" ht="12.75" hidden="1" x14ac:dyDescent="0.2"/>
    <row r="14253" ht="12.75" hidden="1" x14ac:dyDescent="0.2"/>
    <row r="14254" ht="12.75" hidden="1" x14ac:dyDescent="0.2"/>
    <row r="14255" ht="12.75" hidden="1" x14ac:dyDescent="0.2"/>
    <row r="14256" ht="12.75" hidden="1" x14ac:dyDescent="0.2"/>
    <row r="14257" ht="12.75" hidden="1" x14ac:dyDescent="0.2"/>
    <row r="14258" ht="12.75" hidden="1" x14ac:dyDescent="0.2"/>
    <row r="14259" ht="12.75" hidden="1" x14ac:dyDescent="0.2"/>
    <row r="14260" ht="12.75" hidden="1" x14ac:dyDescent="0.2"/>
    <row r="14261" ht="12.75" hidden="1" x14ac:dyDescent="0.2"/>
    <row r="14262" ht="12.75" hidden="1" x14ac:dyDescent="0.2"/>
    <row r="14263" ht="12.75" hidden="1" x14ac:dyDescent="0.2"/>
    <row r="14264" ht="12.75" hidden="1" x14ac:dyDescent="0.2"/>
    <row r="14265" ht="12.75" hidden="1" x14ac:dyDescent="0.2"/>
    <row r="14266" ht="12.75" hidden="1" x14ac:dyDescent="0.2"/>
    <row r="14267" ht="12.75" hidden="1" x14ac:dyDescent="0.2"/>
    <row r="14268" ht="12.75" hidden="1" x14ac:dyDescent="0.2"/>
    <row r="14269" ht="12.75" hidden="1" x14ac:dyDescent="0.2"/>
    <row r="14270" ht="12.75" hidden="1" x14ac:dyDescent="0.2"/>
    <row r="14271" ht="12.75" hidden="1" x14ac:dyDescent="0.2"/>
    <row r="14272" ht="12.75" hidden="1" x14ac:dyDescent="0.2"/>
    <row r="14273" ht="12.75" hidden="1" x14ac:dyDescent="0.2"/>
    <row r="14274" ht="12.75" hidden="1" x14ac:dyDescent="0.2"/>
    <row r="14275" ht="12.75" hidden="1" x14ac:dyDescent="0.2"/>
    <row r="14276" ht="12.75" hidden="1" x14ac:dyDescent="0.2"/>
    <row r="14277" ht="12.75" hidden="1" x14ac:dyDescent="0.2"/>
    <row r="14278" ht="12.75" hidden="1" x14ac:dyDescent="0.2"/>
    <row r="14279" ht="12.75" hidden="1" x14ac:dyDescent="0.2"/>
    <row r="14280" ht="12.75" hidden="1" x14ac:dyDescent="0.2"/>
    <row r="14281" ht="12.75" hidden="1" x14ac:dyDescent="0.2"/>
    <row r="14282" ht="12.75" hidden="1" x14ac:dyDescent="0.2"/>
    <row r="14283" ht="12.75" hidden="1" x14ac:dyDescent="0.2"/>
    <row r="14284" ht="12.75" hidden="1" x14ac:dyDescent="0.2"/>
    <row r="14285" ht="12.75" hidden="1" x14ac:dyDescent="0.2"/>
    <row r="14286" ht="12.75" hidden="1" x14ac:dyDescent="0.2"/>
    <row r="14287" ht="12.75" hidden="1" x14ac:dyDescent="0.2"/>
    <row r="14288" ht="12.75" hidden="1" x14ac:dyDescent="0.2"/>
    <row r="14289" ht="12.75" hidden="1" x14ac:dyDescent="0.2"/>
    <row r="14290" ht="12.75" hidden="1" x14ac:dyDescent="0.2"/>
    <row r="14291" ht="12.75" hidden="1" x14ac:dyDescent="0.2"/>
    <row r="14292" ht="12.75" hidden="1" x14ac:dyDescent="0.2"/>
    <row r="14293" ht="12.75" hidden="1" x14ac:dyDescent="0.2"/>
    <row r="14294" ht="12.75" hidden="1" x14ac:dyDescent="0.2"/>
    <row r="14295" ht="12.75" hidden="1" x14ac:dyDescent="0.2"/>
    <row r="14296" ht="12.75" hidden="1" x14ac:dyDescent="0.2"/>
    <row r="14297" ht="12.75" hidden="1" x14ac:dyDescent="0.2"/>
    <row r="14298" ht="12.75" hidden="1" x14ac:dyDescent="0.2"/>
    <row r="14299" ht="12.75" hidden="1" x14ac:dyDescent="0.2"/>
    <row r="14300" ht="12.75" hidden="1" x14ac:dyDescent="0.2"/>
    <row r="14301" ht="12.75" hidden="1" x14ac:dyDescent="0.2"/>
    <row r="14302" ht="12.75" hidden="1" x14ac:dyDescent="0.2"/>
    <row r="14303" ht="12.75" hidden="1" x14ac:dyDescent="0.2"/>
    <row r="14304" ht="12.75" hidden="1" x14ac:dyDescent="0.2"/>
    <row r="14305" ht="12.75" hidden="1" x14ac:dyDescent="0.2"/>
    <row r="14306" ht="12.75" hidden="1" x14ac:dyDescent="0.2"/>
    <row r="14307" ht="12.75" hidden="1" x14ac:dyDescent="0.2"/>
    <row r="14308" ht="12.75" hidden="1" x14ac:dyDescent="0.2"/>
    <row r="14309" ht="12.75" hidden="1" x14ac:dyDescent="0.2"/>
    <row r="14310" ht="12.75" hidden="1" x14ac:dyDescent="0.2"/>
    <row r="14311" ht="12.75" hidden="1" x14ac:dyDescent="0.2"/>
    <row r="14312" ht="12.75" hidden="1" x14ac:dyDescent="0.2"/>
    <row r="14313" ht="12.75" hidden="1" x14ac:dyDescent="0.2"/>
    <row r="14314" ht="12.75" hidden="1" x14ac:dyDescent="0.2"/>
    <row r="14315" ht="12.75" hidden="1" x14ac:dyDescent="0.2"/>
    <row r="14316" ht="12.75" hidden="1" x14ac:dyDescent="0.2"/>
    <row r="14317" ht="12.75" hidden="1" x14ac:dyDescent="0.2"/>
    <row r="14318" ht="12.75" hidden="1" x14ac:dyDescent="0.2"/>
    <row r="14319" ht="12.75" hidden="1" x14ac:dyDescent="0.2"/>
    <row r="14320" ht="12.75" hidden="1" x14ac:dyDescent="0.2"/>
    <row r="14321" ht="12.75" hidden="1" x14ac:dyDescent="0.2"/>
    <row r="14322" ht="12.75" hidden="1" x14ac:dyDescent="0.2"/>
    <row r="14323" ht="12.75" hidden="1" x14ac:dyDescent="0.2"/>
    <row r="14324" ht="12.75" hidden="1" x14ac:dyDescent="0.2"/>
    <row r="14325" ht="12.75" hidden="1" x14ac:dyDescent="0.2"/>
    <row r="14326" ht="12.75" hidden="1" x14ac:dyDescent="0.2"/>
    <row r="14327" ht="12.75" hidden="1" x14ac:dyDescent="0.2"/>
    <row r="14328" ht="12.75" hidden="1" x14ac:dyDescent="0.2"/>
    <row r="14329" ht="12.75" hidden="1" x14ac:dyDescent="0.2"/>
    <row r="14330" ht="12.75" hidden="1" x14ac:dyDescent="0.2"/>
    <row r="14331" ht="12.75" hidden="1" x14ac:dyDescent="0.2"/>
    <row r="14332" ht="12.75" hidden="1" x14ac:dyDescent="0.2"/>
    <row r="14333" ht="12.75" hidden="1" x14ac:dyDescent="0.2"/>
    <row r="14334" ht="12.75" hidden="1" x14ac:dyDescent="0.2"/>
    <row r="14335" ht="12.75" hidden="1" x14ac:dyDescent="0.2"/>
    <row r="14336" ht="12.75" hidden="1" x14ac:dyDescent="0.2"/>
    <row r="14337" ht="12.75" hidden="1" x14ac:dyDescent="0.2"/>
    <row r="14338" ht="12.75" hidden="1" x14ac:dyDescent="0.2"/>
    <row r="14339" ht="12.75" hidden="1" x14ac:dyDescent="0.2"/>
    <row r="14340" ht="12.75" hidden="1" x14ac:dyDescent="0.2"/>
    <row r="14341" ht="12.75" hidden="1" x14ac:dyDescent="0.2"/>
    <row r="14342" ht="12.75" hidden="1" x14ac:dyDescent="0.2"/>
    <row r="14343" ht="12.75" hidden="1" x14ac:dyDescent="0.2"/>
    <row r="14344" ht="12.75" hidden="1" x14ac:dyDescent="0.2"/>
    <row r="14345" ht="12.75" hidden="1" x14ac:dyDescent="0.2"/>
    <row r="14346" ht="12.75" hidden="1" x14ac:dyDescent="0.2"/>
    <row r="14347" ht="12.75" hidden="1" x14ac:dyDescent="0.2"/>
    <row r="14348" ht="12.75" hidden="1" x14ac:dyDescent="0.2"/>
    <row r="14349" ht="12.75" hidden="1" x14ac:dyDescent="0.2"/>
    <row r="14350" ht="12.75" hidden="1" x14ac:dyDescent="0.2"/>
    <row r="14351" ht="12.75" hidden="1" x14ac:dyDescent="0.2"/>
    <row r="14352" ht="12.75" hidden="1" x14ac:dyDescent="0.2"/>
    <row r="14353" ht="12.75" hidden="1" x14ac:dyDescent="0.2"/>
    <row r="14354" ht="12.75" hidden="1" x14ac:dyDescent="0.2"/>
    <row r="14355" ht="12.75" hidden="1" x14ac:dyDescent="0.2"/>
    <row r="14356" ht="12.75" hidden="1" x14ac:dyDescent="0.2"/>
    <row r="14357" ht="12.75" hidden="1" x14ac:dyDescent="0.2"/>
    <row r="14358" ht="12.75" hidden="1" x14ac:dyDescent="0.2"/>
    <row r="14359" ht="12.75" hidden="1" x14ac:dyDescent="0.2"/>
    <row r="14360" ht="12.75" hidden="1" x14ac:dyDescent="0.2"/>
    <row r="14361" ht="12.75" hidden="1" x14ac:dyDescent="0.2"/>
    <row r="14362" ht="12.75" hidden="1" x14ac:dyDescent="0.2"/>
    <row r="14363" ht="12.75" hidden="1" x14ac:dyDescent="0.2"/>
    <row r="14364" ht="12.75" hidden="1" x14ac:dyDescent="0.2"/>
    <row r="14365" ht="12.75" hidden="1" x14ac:dyDescent="0.2"/>
    <row r="14366" ht="12.75" hidden="1" x14ac:dyDescent="0.2"/>
    <row r="14367" ht="12.75" hidden="1" x14ac:dyDescent="0.2"/>
    <row r="14368" ht="12.75" hidden="1" x14ac:dyDescent="0.2"/>
    <row r="14369" ht="12.75" hidden="1" x14ac:dyDescent="0.2"/>
    <row r="14370" ht="12.75" hidden="1" x14ac:dyDescent="0.2"/>
    <row r="14371" ht="12.75" hidden="1" x14ac:dyDescent="0.2"/>
    <row r="14372" ht="12.75" hidden="1" x14ac:dyDescent="0.2"/>
    <row r="14373" ht="12.75" hidden="1" x14ac:dyDescent="0.2"/>
    <row r="14374" ht="12.75" hidden="1" x14ac:dyDescent="0.2"/>
    <row r="14375" ht="12.75" hidden="1" x14ac:dyDescent="0.2"/>
    <row r="14376" ht="12.75" hidden="1" x14ac:dyDescent="0.2"/>
    <row r="14377" ht="12.75" hidden="1" x14ac:dyDescent="0.2"/>
    <row r="14378" ht="12.75" hidden="1" x14ac:dyDescent="0.2"/>
    <row r="14379" ht="12.75" hidden="1" x14ac:dyDescent="0.2"/>
    <row r="14380" ht="12.75" hidden="1" x14ac:dyDescent="0.2"/>
    <row r="14381" ht="12.75" hidden="1" x14ac:dyDescent="0.2"/>
    <row r="14382" ht="12.75" hidden="1" x14ac:dyDescent="0.2"/>
    <row r="14383" ht="12.75" hidden="1" x14ac:dyDescent="0.2"/>
    <row r="14384" ht="12.75" hidden="1" x14ac:dyDescent="0.2"/>
    <row r="14385" ht="12.75" hidden="1" x14ac:dyDescent="0.2"/>
    <row r="14386" ht="12.75" hidden="1" x14ac:dyDescent="0.2"/>
    <row r="14387" ht="12.75" hidden="1" x14ac:dyDescent="0.2"/>
    <row r="14388" ht="12.75" hidden="1" x14ac:dyDescent="0.2"/>
    <row r="14389" ht="12.75" hidden="1" x14ac:dyDescent="0.2"/>
    <row r="14390" ht="12.75" hidden="1" x14ac:dyDescent="0.2"/>
    <row r="14391" ht="12.75" hidden="1" x14ac:dyDescent="0.2"/>
    <row r="14392" ht="12.75" hidden="1" x14ac:dyDescent="0.2"/>
    <row r="14393" ht="12.75" hidden="1" x14ac:dyDescent="0.2"/>
    <row r="14394" ht="12.75" hidden="1" x14ac:dyDescent="0.2"/>
    <row r="14395" ht="12.75" hidden="1" x14ac:dyDescent="0.2"/>
    <row r="14396" ht="12.75" hidden="1" x14ac:dyDescent="0.2"/>
    <row r="14397" ht="12.75" hidden="1" x14ac:dyDescent="0.2"/>
    <row r="14398" ht="12.75" hidden="1" x14ac:dyDescent="0.2"/>
    <row r="14399" ht="12.75" hidden="1" x14ac:dyDescent="0.2"/>
    <row r="14400" ht="12.75" hidden="1" x14ac:dyDescent="0.2"/>
    <row r="14401" ht="12.75" hidden="1" x14ac:dyDescent="0.2"/>
    <row r="14402" ht="12.75" hidden="1" x14ac:dyDescent="0.2"/>
    <row r="14403" ht="12.75" hidden="1" x14ac:dyDescent="0.2"/>
    <row r="14404" ht="12.75" hidden="1" x14ac:dyDescent="0.2"/>
    <row r="14405" ht="12.75" hidden="1" x14ac:dyDescent="0.2"/>
    <row r="14406" ht="12.75" hidden="1" x14ac:dyDescent="0.2"/>
    <row r="14407" ht="12.75" hidden="1" x14ac:dyDescent="0.2"/>
    <row r="14408" ht="12.75" hidden="1" x14ac:dyDescent="0.2"/>
    <row r="14409" ht="12.75" hidden="1" x14ac:dyDescent="0.2"/>
    <row r="14410" ht="12.75" hidden="1" x14ac:dyDescent="0.2"/>
    <row r="14411" ht="12.75" hidden="1" x14ac:dyDescent="0.2"/>
    <row r="14412" ht="12.75" hidden="1" x14ac:dyDescent="0.2"/>
    <row r="14413" ht="12.75" hidden="1" x14ac:dyDescent="0.2"/>
    <row r="14414" ht="12.75" hidden="1" x14ac:dyDescent="0.2"/>
    <row r="14415" ht="12.75" hidden="1" x14ac:dyDescent="0.2"/>
    <row r="14416" ht="12.75" hidden="1" x14ac:dyDescent="0.2"/>
    <row r="14417" ht="12.75" hidden="1" x14ac:dyDescent="0.2"/>
    <row r="14418" ht="12.75" hidden="1" x14ac:dyDescent="0.2"/>
    <row r="14419" ht="12.75" hidden="1" x14ac:dyDescent="0.2"/>
    <row r="14420" ht="12.75" hidden="1" x14ac:dyDescent="0.2"/>
    <row r="14421" ht="12.75" hidden="1" x14ac:dyDescent="0.2"/>
    <row r="14422" ht="12.75" hidden="1" x14ac:dyDescent="0.2"/>
    <row r="14423" ht="12.75" hidden="1" x14ac:dyDescent="0.2"/>
    <row r="14424" ht="12.75" hidden="1" x14ac:dyDescent="0.2"/>
    <row r="14425" ht="12.75" hidden="1" x14ac:dyDescent="0.2"/>
    <row r="14426" ht="12.75" hidden="1" x14ac:dyDescent="0.2"/>
    <row r="14427" ht="12.75" hidden="1" x14ac:dyDescent="0.2"/>
    <row r="14428" ht="12.75" hidden="1" x14ac:dyDescent="0.2"/>
    <row r="14429" ht="12.75" hidden="1" x14ac:dyDescent="0.2"/>
    <row r="14430" ht="12.75" hidden="1" x14ac:dyDescent="0.2"/>
    <row r="14431" ht="12.75" hidden="1" x14ac:dyDescent="0.2"/>
    <row r="14432" ht="12.75" hidden="1" x14ac:dyDescent="0.2"/>
    <row r="14433" ht="12.75" hidden="1" x14ac:dyDescent="0.2"/>
    <row r="14434" ht="12.75" hidden="1" x14ac:dyDescent="0.2"/>
    <row r="14435" ht="12.75" hidden="1" x14ac:dyDescent="0.2"/>
    <row r="14436" ht="12.75" hidden="1" x14ac:dyDescent="0.2"/>
    <row r="14437" ht="12.75" hidden="1" x14ac:dyDescent="0.2"/>
    <row r="14438" ht="12.75" hidden="1" x14ac:dyDescent="0.2"/>
    <row r="14439" ht="12.75" hidden="1" x14ac:dyDescent="0.2"/>
    <row r="14440" ht="12.75" hidden="1" x14ac:dyDescent="0.2"/>
    <row r="14441" ht="12.75" hidden="1" x14ac:dyDescent="0.2"/>
    <row r="14442" ht="12.75" hidden="1" x14ac:dyDescent="0.2"/>
    <row r="14443" ht="12.75" hidden="1" x14ac:dyDescent="0.2"/>
    <row r="14444" ht="12.75" hidden="1" x14ac:dyDescent="0.2"/>
    <row r="14445" ht="12.75" hidden="1" x14ac:dyDescent="0.2"/>
    <row r="14446" ht="12.75" hidden="1" x14ac:dyDescent="0.2"/>
    <row r="14447" ht="12.75" hidden="1" x14ac:dyDescent="0.2"/>
    <row r="14448" ht="12.75" hidden="1" x14ac:dyDescent="0.2"/>
    <row r="14449" ht="12.75" hidden="1" x14ac:dyDescent="0.2"/>
    <row r="14450" ht="12.75" hidden="1" x14ac:dyDescent="0.2"/>
    <row r="14451" ht="12.75" hidden="1" x14ac:dyDescent="0.2"/>
    <row r="14452" ht="12.75" hidden="1" x14ac:dyDescent="0.2"/>
    <row r="14453" ht="12.75" hidden="1" x14ac:dyDescent="0.2"/>
    <row r="14454" ht="12.75" hidden="1" x14ac:dyDescent="0.2"/>
    <row r="14455" ht="12.75" hidden="1" x14ac:dyDescent="0.2"/>
    <row r="14456" ht="12.75" hidden="1" x14ac:dyDescent="0.2"/>
    <row r="14457" ht="12.75" hidden="1" x14ac:dyDescent="0.2"/>
    <row r="14458" ht="12.75" hidden="1" x14ac:dyDescent="0.2"/>
    <row r="14459" ht="12.75" hidden="1" x14ac:dyDescent="0.2"/>
    <row r="14460" ht="12.75" hidden="1" x14ac:dyDescent="0.2"/>
    <row r="14461" ht="12.75" hidden="1" x14ac:dyDescent="0.2"/>
    <row r="14462" ht="12.75" hidden="1" x14ac:dyDescent="0.2"/>
    <row r="14463" ht="12.75" hidden="1" x14ac:dyDescent="0.2"/>
    <row r="14464" ht="12.75" hidden="1" x14ac:dyDescent="0.2"/>
    <row r="14465" ht="12.75" hidden="1" x14ac:dyDescent="0.2"/>
    <row r="14466" ht="12.75" hidden="1" x14ac:dyDescent="0.2"/>
    <row r="14467" ht="12.75" hidden="1" x14ac:dyDescent="0.2"/>
    <row r="14468" ht="12.75" hidden="1" x14ac:dyDescent="0.2"/>
    <row r="14469" ht="12.75" hidden="1" x14ac:dyDescent="0.2"/>
    <row r="14470" ht="12.75" hidden="1" x14ac:dyDescent="0.2"/>
    <row r="14471" ht="12.75" hidden="1" x14ac:dyDescent="0.2"/>
    <row r="14472" ht="12.75" hidden="1" x14ac:dyDescent="0.2"/>
    <row r="14473" ht="12.75" hidden="1" x14ac:dyDescent="0.2"/>
    <row r="14474" ht="12.75" hidden="1" x14ac:dyDescent="0.2"/>
    <row r="14475" ht="12.75" hidden="1" x14ac:dyDescent="0.2"/>
    <row r="14476" ht="12.75" hidden="1" x14ac:dyDescent="0.2"/>
    <row r="14477" ht="12.75" hidden="1" x14ac:dyDescent="0.2"/>
    <row r="14478" ht="12.75" hidden="1" x14ac:dyDescent="0.2"/>
    <row r="14479" ht="12.75" hidden="1" x14ac:dyDescent="0.2"/>
    <row r="14480" ht="12.75" hidden="1" x14ac:dyDescent="0.2"/>
    <row r="14481" ht="12.75" hidden="1" x14ac:dyDescent="0.2"/>
    <row r="14482" ht="12.75" hidden="1" x14ac:dyDescent="0.2"/>
    <row r="14483" ht="12.75" hidden="1" x14ac:dyDescent="0.2"/>
    <row r="14484" ht="12.75" hidden="1" x14ac:dyDescent="0.2"/>
    <row r="14485" ht="12.75" hidden="1" x14ac:dyDescent="0.2"/>
    <row r="14486" ht="12.75" hidden="1" x14ac:dyDescent="0.2"/>
    <row r="14487" ht="12.75" hidden="1" x14ac:dyDescent="0.2"/>
    <row r="14488" ht="12.75" hidden="1" x14ac:dyDescent="0.2"/>
    <row r="14489" ht="12.75" hidden="1" x14ac:dyDescent="0.2"/>
    <row r="14490" ht="12.75" hidden="1" x14ac:dyDescent="0.2"/>
    <row r="14491" ht="12.75" hidden="1" x14ac:dyDescent="0.2"/>
    <row r="14492" ht="12.75" hidden="1" x14ac:dyDescent="0.2"/>
    <row r="14493" ht="12.75" hidden="1" x14ac:dyDescent="0.2"/>
    <row r="14494" ht="12.75" hidden="1" x14ac:dyDescent="0.2"/>
    <row r="14495" ht="12.75" hidden="1" x14ac:dyDescent="0.2"/>
    <row r="14496" ht="12.75" hidden="1" x14ac:dyDescent="0.2"/>
    <row r="14497" ht="12.75" hidden="1" x14ac:dyDescent="0.2"/>
    <row r="14498" ht="12.75" hidden="1" x14ac:dyDescent="0.2"/>
    <row r="14499" ht="12.75" hidden="1" x14ac:dyDescent="0.2"/>
    <row r="14500" ht="12.75" hidden="1" x14ac:dyDescent="0.2"/>
    <row r="14501" ht="12.75" hidden="1" x14ac:dyDescent="0.2"/>
    <row r="14502" ht="12.75" hidden="1" x14ac:dyDescent="0.2"/>
    <row r="14503" ht="12.75" hidden="1" x14ac:dyDescent="0.2"/>
    <row r="14504" ht="12.75" hidden="1" x14ac:dyDescent="0.2"/>
    <row r="14505" ht="12.75" hidden="1" x14ac:dyDescent="0.2"/>
    <row r="14506" ht="12.75" hidden="1" x14ac:dyDescent="0.2"/>
    <row r="14507" ht="12.75" hidden="1" x14ac:dyDescent="0.2"/>
    <row r="14508" ht="12.75" hidden="1" x14ac:dyDescent="0.2"/>
    <row r="14509" ht="12.75" hidden="1" x14ac:dyDescent="0.2"/>
    <row r="14510" ht="12.75" hidden="1" x14ac:dyDescent="0.2"/>
    <row r="14511" ht="12.75" hidden="1" x14ac:dyDescent="0.2"/>
    <row r="14512" ht="12.75" hidden="1" x14ac:dyDescent="0.2"/>
    <row r="14513" ht="12.75" hidden="1" x14ac:dyDescent="0.2"/>
    <row r="14514" ht="12.75" hidden="1" x14ac:dyDescent="0.2"/>
    <row r="14515" ht="12.75" hidden="1" x14ac:dyDescent="0.2"/>
    <row r="14516" ht="12.75" hidden="1" x14ac:dyDescent="0.2"/>
    <row r="14517" ht="12.75" hidden="1" x14ac:dyDescent="0.2"/>
    <row r="14518" ht="12.75" hidden="1" x14ac:dyDescent="0.2"/>
    <row r="14519" ht="12.75" hidden="1" x14ac:dyDescent="0.2"/>
    <row r="14520" ht="12.75" hidden="1" x14ac:dyDescent="0.2"/>
    <row r="14521" ht="12.75" hidden="1" x14ac:dyDescent="0.2"/>
    <row r="14522" ht="12.75" hidden="1" x14ac:dyDescent="0.2"/>
    <row r="14523" ht="12.75" hidden="1" x14ac:dyDescent="0.2"/>
    <row r="14524" ht="12.75" hidden="1" x14ac:dyDescent="0.2"/>
    <row r="14525" ht="12.75" hidden="1" x14ac:dyDescent="0.2"/>
    <row r="14526" ht="12.75" hidden="1" x14ac:dyDescent="0.2"/>
    <row r="14527" ht="12.75" hidden="1" x14ac:dyDescent="0.2"/>
    <row r="14528" ht="12.75" hidden="1" x14ac:dyDescent="0.2"/>
    <row r="14529" ht="12.75" hidden="1" x14ac:dyDescent="0.2"/>
    <row r="14530" ht="12.75" hidden="1" x14ac:dyDescent="0.2"/>
    <row r="14531" ht="12.75" hidden="1" x14ac:dyDescent="0.2"/>
    <row r="14532" ht="12.75" hidden="1" x14ac:dyDescent="0.2"/>
    <row r="14533" ht="12.75" hidden="1" x14ac:dyDescent="0.2"/>
    <row r="14534" ht="12.75" hidden="1" x14ac:dyDescent="0.2"/>
    <row r="14535" ht="12.75" hidden="1" x14ac:dyDescent="0.2"/>
    <row r="14536" ht="12.75" hidden="1" x14ac:dyDescent="0.2"/>
    <row r="14537" ht="12.75" hidden="1" x14ac:dyDescent="0.2"/>
    <row r="14538" ht="12.75" hidden="1" x14ac:dyDescent="0.2"/>
    <row r="14539" ht="12.75" hidden="1" x14ac:dyDescent="0.2"/>
    <row r="14540" ht="12.75" hidden="1" x14ac:dyDescent="0.2"/>
    <row r="14541" ht="12.75" hidden="1" x14ac:dyDescent="0.2"/>
    <row r="14542" ht="12.75" hidden="1" x14ac:dyDescent="0.2"/>
    <row r="14543" ht="12.75" hidden="1" x14ac:dyDescent="0.2"/>
    <row r="14544" ht="12.75" hidden="1" x14ac:dyDescent="0.2"/>
    <row r="14545" ht="12.75" hidden="1" x14ac:dyDescent="0.2"/>
    <row r="14546" ht="12.75" hidden="1" x14ac:dyDescent="0.2"/>
    <row r="14547" ht="12.75" hidden="1" x14ac:dyDescent="0.2"/>
    <row r="14548" ht="12.75" hidden="1" x14ac:dyDescent="0.2"/>
    <row r="14549" ht="12.75" hidden="1" x14ac:dyDescent="0.2"/>
    <row r="14550" ht="12.75" hidden="1" x14ac:dyDescent="0.2"/>
    <row r="14551" ht="12.75" hidden="1" x14ac:dyDescent="0.2"/>
    <row r="14552" ht="12.75" hidden="1" x14ac:dyDescent="0.2"/>
    <row r="14553" ht="12.75" hidden="1" x14ac:dyDescent="0.2"/>
    <row r="14554" ht="12.75" hidden="1" x14ac:dyDescent="0.2"/>
    <row r="14555" ht="12.75" hidden="1" x14ac:dyDescent="0.2"/>
    <row r="14556" ht="12.75" hidden="1" x14ac:dyDescent="0.2"/>
    <row r="14557" ht="12.75" hidden="1" x14ac:dyDescent="0.2"/>
    <row r="14558" ht="12.75" hidden="1" x14ac:dyDescent="0.2"/>
    <row r="14559" ht="12.75" hidden="1" x14ac:dyDescent="0.2"/>
    <row r="14560" ht="12.75" hidden="1" x14ac:dyDescent="0.2"/>
    <row r="14561" ht="12.75" hidden="1" x14ac:dyDescent="0.2"/>
    <row r="14562" ht="12.75" hidden="1" x14ac:dyDescent="0.2"/>
    <row r="14563" ht="12.75" hidden="1" x14ac:dyDescent="0.2"/>
    <row r="14564" ht="12.75" hidden="1" x14ac:dyDescent="0.2"/>
    <row r="14565" ht="12.75" hidden="1" x14ac:dyDescent="0.2"/>
    <row r="14566" ht="12.75" hidden="1" x14ac:dyDescent="0.2"/>
    <row r="14567" ht="12.75" hidden="1" x14ac:dyDescent="0.2"/>
    <row r="14568" ht="12.75" hidden="1" x14ac:dyDescent="0.2"/>
    <row r="14569" ht="12.75" hidden="1" x14ac:dyDescent="0.2"/>
    <row r="14570" ht="12.75" hidden="1" x14ac:dyDescent="0.2"/>
    <row r="14571" ht="12.75" hidden="1" x14ac:dyDescent="0.2"/>
    <row r="14572" ht="12.75" hidden="1" x14ac:dyDescent="0.2"/>
    <row r="14573" ht="12.75" hidden="1" x14ac:dyDescent="0.2"/>
    <row r="14574" ht="12.75" hidden="1" x14ac:dyDescent="0.2"/>
    <row r="14575" ht="12.75" hidden="1" x14ac:dyDescent="0.2"/>
    <row r="14576" ht="12.75" hidden="1" x14ac:dyDescent="0.2"/>
    <row r="14577" ht="12.75" hidden="1" x14ac:dyDescent="0.2"/>
    <row r="14578" ht="12.75" hidden="1" x14ac:dyDescent="0.2"/>
    <row r="14579" ht="12.75" hidden="1" x14ac:dyDescent="0.2"/>
    <row r="14580" ht="12.75" hidden="1" x14ac:dyDescent="0.2"/>
    <row r="14581" ht="12.75" hidden="1" x14ac:dyDescent="0.2"/>
    <row r="14582" ht="12.75" hidden="1" x14ac:dyDescent="0.2"/>
    <row r="14583" ht="12.75" hidden="1" x14ac:dyDescent="0.2"/>
    <row r="14584" ht="12.75" hidden="1" x14ac:dyDescent="0.2"/>
    <row r="14585" ht="12.75" hidden="1" x14ac:dyDescent="0.2"/>
    <row r="14586" ht="12.75" hidden="1" x14ac:dyDescent="0.2"/>
    <row r="14587" ht="12.75" hidden="1" x14ac:dyDescent="0.2"/>
    <row r="14588" ht="12.75" hidden="1" x14ac:dyDescent="0.2"/>
    <row r="14589" ht="12.75" hidden="1" x14ac:dyDescent="0.2"/>
    <row r="14590" ht="12.75" hidden="1" x14ac:dyDescent="0.2"/>
    <row r="14591" ht="12.75" hidden="1" x14ac:dyDescent="0.2"/>
    <row r="14592" ht="12.75" hidden="1" x14ac:dyDescent="0.2"/>
    <row r="14593" ht="12.75" hidden="1" x14ac:dyDescent="0.2"/>
    <row r="14594" ht="12.75" hidden="1" x14ac:dyDescent="0.2"/>
    <row r="14595" ht="12.75" hidden="1" x14ac:dyDescent="0.2"/>
    <row r="14596" ht="12.75" hidden="1" x14ac:dyDescent="0.2"/>
    <row r="14597" ht="12.75" hidden="1" x14ac:dyDescent="0.2"/>
    <row r="14598" ht="12.75" hidden="1" x14ac:dyDescent="0.2"/>
    <row r="14599" ht="12.75" hidden="1" x14ac:dyDescent="0.2"/>
    <row r="14600" ht="12.75" hidden="1" x14ac:dyDescent="0.2"/>
    <row r="14601" ht="12.75" hidden="1" x14ac:dyDescent="0.2"/>
    <row r="14602" ht="12.75" hidden="1" x14ac:dyDescent="0.2"/>
    <row r="14603" ht="12.75" hidden="1" x14ac:dyDescent="0.2"/>
    <row r="14604" ht="12.75" hidden="1" x14ac:dyDescent="0.2"/>
    <row r="14605" ht="12.75" hidden="1" x14ac:dyDescent="0.2"/>
    <row r="14606" ht="12.75" hidden="1" x14ac:dyDescent="0.2"/>
    <row r="14607" ht="12.75" hidden="1" x14ac:dyDescent="0.2"/>
    <row r="14608" ht="12.75" hidden="1" x14ac:dyDescent="0.2"/>
    <row r="14609" ht="12.75" hidden="1" x14ac:dyDescent="0.2"/>
    <row r="14610" ht="12.75" hidden="1" x14ac:dyDescent="0.2"/>
    <row r="14611" ht="12.75" hidden="1" x14ac:dyDescent="0.2"/>
    <row r="14612" ht="12.75" hidden="1" x14ac:dyDescent="0.2"/>
    <row r="14613" ht="12.75" hidden="1" x14ac:dyDescent="0.2"/>
    <row r="14614" ht="12.75" hidden="1" x14ac:dyDescent="0.2"/>
    <row r="14615" ht="12.75" hidden="1" x14ac:dyDescent="0.2"/>
    <row r="14616" ht="12.75" hidden="1" x14ac:dyDescent="0.2"/>
    <row r="14617" ht="12.75" hidden="1" x14ac:dyDescent="0.2"/>
    <row r="14618" ht="12.75" hidden="1" x14ac:dyDescent="0.2"/>
    <row r="14619" ht="12.75" hidden="1" x14ac:dyDescent="0.2"/>
    <row r="14620" ht="12.75" hidden="1" x14ac:dyDescent="0.2"/>
    <row r="14621" ht="12.75" hidden="1" x14ac:dyDescent="0.2"/>
    <row r="14622" ht="12.75" hidden="1" x14ac:dyDescent="0.2"/>
    <row r="14623" ht="12.75" hidden="1" x14ac:dyDescent="0.2"/>
    <row r="14624" ht="12.75" hidden="1" x14ac:dyDescent="0.2"/>
    <row r="14625" ht="12.75" hidden="1" x14ac:dyDescent="0.2"/>
    <row r="14626" ht="12.75" hidden="1" x14ac:dyDescent="0.2"/>
    <row r="14627" ht="12.75" hidden="1" x14ac:dyDescent="0.2"/>
    <row r="14628" ht="12.75" hidden="1" x14ac:dyDescent="0.2"/>
    <row r="14629" ht="12.75" hidden="1" x14ac:dyDescent="0.2"/>
    <row r="14630" ht="12.75" hidden="1" x14ac:dyDescent="0.2"/>
    <row r="14631" ht="12.75" hidden="1" x14ac:dyDescent="0.2"/>
    <row r="14632" ht="12.75" hidden="1" x14ac:dyDescent="0.2"/>
    <row r="14633" ht="12.75" hidden="1" x14ac:dyDescent="0.2"/>
    <row r="14634" ht="12.75" hidden="1" x14ac:dyDescent="0.2"/>
    <row r="14635" ht="12.75" hidden="1" x14ac:dyDescent="0.2"/>
    <row r="14636" ht="12.75" hidden="1" x14ac:dyDescent="0.2"/>
    <row r="14637" ht="12.75" hidden="1" x14ac:dyDescent="0.2"/>
    <row r="14638" ht="12.75" hidden="1" x14ac:dyDescent="0.2"/>
    <row r="14639" ht="12.75" hidden="1" x14ac:dyDescent="0.2"/>
    <row r="14640" ht="12.75" hidden="1" x14ac:dyDescent="0.2"/>
    <row r="14641" ht="12.75" hidden="1" x14ac:dyDescent="0.2"/>
    <row r="14642" ht="12.75" hidden="1" x14ac:dyDescent="0.2"/>
    <row r="14643" ht="12.75" hidden="1" x14ac:dyDescent="0.2"/>
    <row r="14644" ht="12.75" hidden="1" x14ac:dyDescent="0.2"/>
    <row r="14645" ht="12.75" hidden="1" x14ac:dyDescent="0.2"/>
    <row r="14646" ht="12.75" hidden="1" x14ac:dyDescent="0.2"/>
    <row r="14647" ht="12.75" hidden="1" x14ac:dyDescent="0.2"/>
    <row r="14648" ht="12.75" hidden="1" x14ac:dyDescent="0.2"/>
    <row r="14649" ht="12.75" hidden="1" x14ac:dyDescent="0.2"/>
    <row r="14650" ht="12.75" hidden="1" x14ac:dyDescent="0.2"/>
    <row r="14651" ht="12.75" hidden="1" x14ac:dyDescent="0.2"/>
    <row r="14652" ht="12.75" hidden="1" x14ac:dyDescent="0.2"/>
    <row r="14653" ht="12.75" hidden="1" x14ac:dyDescent="0.2"/>
    <row r="14654" ht="12.75" hidden="1" x14ac:dyDescent="0.2"/>
    <row r="14655" ht="12.75" hidden="1" x14ac:dyDescent="0.2"/>
    <row r="14656" ht="12.75" hidden="1" x14ac:dyDescent="0.2"/>
    <row r="14657" ht="12.75" hidden="1" x14ac:dyDescent="0.2"/>
    <row r="14658" ht="12.75" hidden="1" x14ac:dyDescent="0.2"/>
    <row r="14659" ht="12.75" hidden="1" x14ac:dyDescent="0.2"/>
    <row r="14660" ht="12.75" hidden="1" x14ac:dyDescent="0.2"/>
    <row r="14661" ht="12.75" hidden="1" x14ac:dyDescent="0.2"/>
    <row r="14662" ht="12.75" hidden="1" x14ac:dyDescent="0.2"/>
    <row r="14663" ht="12.75" hidden="1" x14ac:dyDescent="0.2"/>
    <row r="14664" ht="12.75" hidden="1" x14ac:dyDescent="0.2"/>
    <row r="14665" ht="12.75" hidden="1" x14ac:dyDescent="0.2"/>
    <row r="14666" ht="12.75" hidden="1" x14ac:dyDescent="0.2"/>
    <row r="14667" ht="12.75" hidden="1" x14ac:dyDescent="0.2"/>
    <row r="14668" ht="12.75" hidden="1" x14ac:dyDescent="0.2"/>
    <row r="14669" ht="12.75" hidden="1" x14ac:dyDescent="0.2"/>
    <row r="14670" ht="12.75" hidden="1" x14ac:dyDescent="0.2"/>
    <row r="14671" ht="12.75" hidden="1" x14ac:dyDescent="0.2"/>
    <row r="14672" ht="12.75" hidden="1" x14ac:dyDescent="0.2"/>
    <row r="14673" ht="12.75" hidden="1" x14ac:dyDescent="0.2"/>
    <row r="14674" ht="12.75" hidden="1" x14ac:dyDescent="0.2"/>
    <row r="14675" ht="12.75" hidden="1" x14ac:dyDescent="0.2"/>
    <row r="14676" ht="12.75" hidden="1" x14ac:dyDescent="0.2"/>
    <row r="14677" ht="12.75" hidden="1" x14ac:dyDescent="0.2"/>
    <row r="14678" ht="12.75" hidden="1" x14ac:dyDescent="0.2"/>
    <row r="14679" ht="12.75" hidden="1" x14ac:dyDescent="0.2"/>
    <row r="14680" ht="12.75" hidden="1" x14ac:dyDescent="0.2"/>
    <row r="14681" ht="12.75" hidden="1" x14ac:dyDescent="0.2"/>
    <row r="14682" ht="12.75" hidden="1" x14ac:dyDescent="0.2"/>
    <row r="14683" ht="12.75" hidden="1" x14ac:dyDescent="0.2"/>
    <row r="14684" ht="12.75" hidden="1" x14ac:dyDescent="0.2"/>
    <row r="14685" ht="12.75" hidden="1" x14ac:dyDescent="0.2"/>
    <row r="14686" ht="12.75" hidden="1" x14ac:dyDescent="0.2"/>
    <row r="14687" ht="12.75" hidden="1" x14ac:dyDescent="0.2"/>
    <row r="14688" ht="12.75" hidden="1" x14ac:dyDescent="0.2"/>
    <row r="14689" ht="12.75" hidden="1" x14ac:dyDescent="0.2"/>
    <row r="14690" ht="12.75" hidden="1" x14ac:dyDescent="0.2"/>
    <row r="14691" ht="12.75" hidden="1" x14ac:dyDescent="0.2"/>
    <row r="14692" ht="12.75" hidden="1" x14ac:dyDescent="0.2"/>
    <row r="14693" ht="12.75" hidden="1" x14ac:dyDescent="0.2"/>
    <row r="14694" ht="12.75" hidden="1" x14ac:dyDescent="0.2"/>
    <row r="14695" ht="12.75" hidden="1" x14ac:dyDescent="0.2"/>
    <row r="14696" ht="12.75" hidden="1" x14ac:dyDescent="0.2"/>
    <row r="14697" ht="12.75" hidden="1" x14ac:dyDescent="0.2"/>
    <row r="14698" ht="12.75" hidden="1" x14ac:dyDescent="0.2"/>
    <row r="14699" ht="12.75" hidden="1" x14ac:dyDescent="0.2"/>
    <row r="14700" ht="12.75" hidden="1" x14ac:dyDescent="0.2"/>
    <row r="14701" ht="12.75" hidden="1" x14ac:dyDescent="0.2"/>
    <row r="14702" ht="12.75" hidden="1" x14ac:dyDescent="0.2"/>
    <row r="14703" ht="12.75" hidden="1" x14ac:dyDescent="0.2"/>
    <row r="14704" ht="12.75" hidden="1" x14ac:dyDescent="0.2"/>
    <row r="14705" ht="12.75" hidden="1" x14ac:dyDescent="0.2"/>
    <row r="14706" ht="12.75" hidden="1" x14ac:dyDescent="0.2"/>
    <row r="14707" ht="12.75" hidden="1" x14ac:dyDescent="0.2"/>
    <row r="14708" ht="12.75" hidden="1" x14ac:dyDescent="0.2"/>
    <row r="14709" ht="12.75" hidden="1" x14ac:dyDescent="0.2"/>
    <row r="14710" ht="12.75" hidden="1" x14ac:dyDescent="0.2"/>
    <row r="14711" ht="12.75" hidden="1" x14ac:dyDescent="0.2"/>
    <row r="14712" ht="12.75" hidden="1" x14ac:dyDescent="0.2"/>
    <row r="14713" ht="12.75" hidden="1" x14ac:dyDescent="0.2"/>
    <row r="14714" ht="12.75" hidden="1" x14ac:dyDescent="0.2"/>
    <row r="14715" ht="12.75" hidden="1" x14ac:dyDescent="0.2"/>
    <row r="14716" ht="12.75" hidden="1" x14ac:dyDescent="0.2"/>
    <row r="14717" ht="12.75" hidden="1" x14ac:dyDescent="0.2"/>
    <row r="14718" ht="12.75" hidden="1" x14ac:dyDescent="0.2"/>
    <row r="14719" ht="12.75" hidden="1" x14ac:dyDescent="0.2"/>
    <row r="14720" ht="12.75" hidden="1" x14ac:dyDescent="0.2"/>
    <row r="14721" ht="12.75" hidden="1" x14ac:dyDescent="0.2"/>
    <row r="14722" ht="12.75" hidden="1" x14ac:dyDescent="0.2"/>
    <row r="14723" ht="12.75" hidden="1" x14ac:dyDescent="0.2"/>
    <row r="14724" ht="12.75" hidden="1" x14ac:dyDescent="0.2"/>
    <row r="14725" ht="12.75" hidden="1" x14ac:dyDescent="0.2"/>
    <row r="14726" ht="12.75" hidden="1" x14ac:dyDescent="0.2"/>
    <row r="14727" ht="12.75" hidden="1" x14ac:dyDescent="0.2"/>
    <row r="14728" ht="12.75" hidden="1" x14ac:dyDescent="0.2"/>
    <row r="14729" ht="12.75" hidden="1" x14ac:dyDescent="0.2"/>
    <row r="14730" ht="12.75" hidden="1" x14ac:dyDescent="0.2"/>
    <row r="14731" ht="12.75" hidden="1" x14ac:dyDescent="0.2"/>
    <row r="14732" ht="12.75" hidden="1" x14ac:dyDescent="0.2"/>
    <row r="14733" ht="12.75" hidden="1" x14ac:dyDescent="0.2"/>
    <row r="14734" ht="12.75" hidden="1" x14ac:dyDescent="0.2"/>
    <row r="14735" ht="12.75" hidden="1" x14ac:dyDescent="0.2"/>
    <row r="14736" ht="12.75" hidden="1" x14ac:dyDescent="0.2"/>
    <row r="14737" ht="12.75" hidden="1" x14ac:dyDescent="0.2"/>
    <row r="14738" ht="12.75" hidden="1" x14ac:dyDescent="0.2"/>
    <row r="14739" ht="12.75" hidden="1" x14ac:dyDescent="0.2"/>
    <row r="14740" ht="12.75" hidden="1" x14ac:dyDescent="0.2"/>
    <row r="14741" ht="12.75" hidden="1" x14ac:dyDescent="0.2"/>
    <row r="14742" ht="12.75" hidden="1" x14ac:dyDescent="0.2"/>
    <row r="14743" ht="12.75" hidden="1" x14ac:dyDescent="0.2"/>
    <row r="14744" ht="12.75" hidden="1" x14ac:dyDescent="0.2"/>
    <row r="14745" ht="12.75" hidden="1" x14ac:dyDescent="0.2"/>
    <row r="14746" ht="12.75" hidden="1" x14ac:dyDescent="0.2"/>
    <row r="14747" ht="12.75" hidden="1" x14ac:dyDescent="0.2"/>
    <row r="14748" ht="12.75" hidden="1" x14ac:dyDescent="0.2"/>
    <row r="14749" ht="12.75" hidden="1" x14ac:dyDescent="0.2"/>
    <row r="14750" ht="12.75" hidden="1" x14ac:dyDescent="0.2"/>
    <row r="14751" ht="12.75" hidden="1" x14ac:dyDescent="0.2"/>
    <row r="14752" ht="12.75" hidden="1" x14ac:dyDescent="0.2"/>
    <row r="14753" ht="12.75" hidden="1" x14ac:dyDescent="0.2"/>
    <row r="14754" ht="12.75" hidden="1" x14ac:dyDescent="0.2"/>
    <row r="14755" ht="12.75" hidden="1" x14ac:dyDescent="0.2"/>
    <row r="14756" ht="12.75" hidden="1" x14ac:dyDescent="0.2"/>
    <row r="14757" ht="12.75" hidden="1" x14ac:dyDescent="0.2"/>
    <row r="14758" ht="12.75" hidden="1" x14ac:dyDescent="0.2"/>
    <row r="14759" ht="12.75" hidden="1" x14ac:dyDescent="0.2"/>
    <row r="14760" ht="12.75" hidden="1" x14ac:dyDescent="0.2"/>
    <row r="14761" ht="12.75" hidden="1" x14ac:dyDescent="0.2"/>
    <row r="14762" ht="12.75" hidden="1" x14ac:dyDescent="0.2"/>
    <row r="14763" ht="12.75" hidden="1" x14ac:dyDescent="0.2"/>
    <row r="14764" ht="12.75" hidden="1" x14ac:dyDescent="0.2"/>
    <row r="14765" ht="12.75" hidden="1" x14ac:dyDescent="0.2"/>
    <row r="14766" ht="12.75" hidden="1" x14ac:dyDescent="0.2"/>
    <row r="14767" ht="12.75" hidden="1" x14ac:dyDescent="0.2"/>
    <row r="14768" ht="12.75" hidden="1" x14ac:dyDescent="0.2"/>
    <row r="14769" ht="12.75" hidden="1" x14ac:dyDescent="0.2"/>
    <row r="14770" ht="12.75" hidden="1" x14ac:dyDescent="0.2"/>
    <row r="14771" ht="12.75" hidden="1" x14ac:dyDescent="0.2"/>
    <row r="14772" ht="12.75" hidden="1" x14ac:dyDescent="0.2"/>
    <row r="14773" ht="12.75" hidden="1" x14ac:dyDescent="0.2"/>
    <row r="14774" ht="12.75" hidden="1" x14ac:dyDescent="0.2"/>
    <row r="14775" ht="12.75" hidden="1" x14ac:dyDescent="0.2"/>
    <row r="14776" ht="12.75" hidden="1" x14ac:dyDescent="0.2"/>
    <row r="14777" ht="12.75" hidden="1" x14ac:dyDescent="0.2"/>
    <row r="14778" ht="12.75" hidden="1" x14ac:dyDescent="0.2"/>
    <row r="14779" ht="12.75" hidden="1" x14ac:dyDescent="0.2"/>
    <row r="14780" ht="12.75" hidden="1" x14ac:dyDescent="0.2"/>
    <row r="14781" ht="12.75" hidden="1" x14ac:dyDescent="0.2"/>
    <row r="14782" ht="12.75" hidden="1" x14ac:dyDescent="0.2"/>
    <row r="14783" ht="12.75" hidden="1" x14ac:dyDescent="0.2"/>
    <row r="14784" ht="12.75" hidden="1" x14ac:dyDescent="0.2"/>
    <row r="14785" ht="12.75" hidden="1" x14ac:dyDescent="0.2"/>
    <row r="14786" ht="12.75" hidden="1" x14ac:dyDescent="0.2"/>
    <row r="14787" ht="12.75" hidden="1" x14ac:dyDescent="0.2"/>
    <row r="14788" ht="12.75" hidden="1" x14ac:dyDescent="0.2"/>
    <row r="14789" ht="12.75" hidden="1" x14ac:dyDescent="0.2"/>
    <row r="14790" ht="12.75" hidden="1" x14ac:dyDescent="0.2"/>
    <row r="14791" ht="12.75" hidden="1" x14ac:dyDescent="0.2"/>
    <row r="14792" ht="12.75" hidden="1" x14ac:dyDescent="0.2"/>
    <row r="14793" ht="12.75" hidden="1" x14ac:dyDescent="0.2"/>
    <row r="14794" ht="12.75" hidden="1" x14ac:dyDescent="0.2"/>
    <row r="14795" ht="12.75" hidden="1" x14ac:dyDescent="0.2"/>
    <row r="14796" ht="12.75" hidden="1" x14ac:dyDescent="0.2"/>
    <row r="14797" ht="12.75" hidden="1" x14ac:dyDescent="0.2"/>
    <row r="14798" ht="12.75" hidden="1" x14ac:dyDescent="0.2"/>
    <row r="14799" ht="12.75" hidden="1" x14ac:dyDescent="0.2"/>
    <row r="14800" ht="12.75" hidden="1" x14ac:dyDescent="0.2"/>
    <row r="14801" ht="12.75" hidden="1" x14ac:dyDescent="0.2"/>
    <row r="14802" ht="12.75" hidden="1" x14ac:dyDescent="0.2"/>
    <row r="14803" ht="12.75" hidden="1" x14ac:dyDescent="0.2"/>
    <row r="14804" ht="12.75" hidden="1" x14ac:dyDescent="0.2"/>
    <row r="14805" ht="12.75" hidden="1" x14ac:dyDescent="0.2"/>
    <row r="14806" ht="12.75" hidden="1" x14ac:dyDescent="0.2"/>
    <row r="14807" ht="12.75" hidden="1" x14ac:dyDescent="0.2"/>
    <row r="14808" ht="12.75" hidden="1" x14ac:dyDescent="0.2"/>
    <row r="14809" ht="12.75" hidden="1" x14ac:dyDescent="0.2"/>
    <row r="14810" ht="12.75" hidden="1" x14ac:dyDescent="0.2"/>
    <row r="14811" ht="12.75" hidden="1" x14ac:dyDescent="0.2"/>
    <row r="14812" ht="12.75" hidden="1" x14ac:dyDescent="0.2"/>
    <row r="14813" ht="12.75" hidden="1" x14ac:dyDescent="0.2"/>
    <row r="14814" ht="12.75" hidden="1" x14ac:dyDescent="0.2"/>
    <row r="14815" ht="12.75" hidden="1" x14ac:dyDescent="0.2"/>
    <row r="14816" ht="12.75" hidden="1" x14ac:dyDescent="0.2"/>
    <row r="14817" ht="12.75" hidden="1" x14ac:dyDescent="0.2"/>
    <row r="14818" ht="12.75" hidden="1" x14ac:dyDescent="0.2"/>
    <row r="14819" ht="12.75" hidden="1" x14ac:dyDescent="0.2"/>
    <row r="14820" ht="12.75" hidden="1" x14ac:dyDescent="0.2"/>
    <row r="14821" ht="12.75" hidden="1" x14ac:dyDescent="0.2"/>
    <row r="14822" ht="12.75" hidden="1" x14ac:dyDescent="0.2"/>
    <row r="14823" ht="12.75" hidden="1" x14ac:dyDescent="0.2"/>
    <row r="14824" ht="12.75" hidden="1" x14ac:dyDescent="0.2"/>
    <row r="14825" ht="12.75" hidden="1" x14ac:dyDescent="0.2"/>
    <row r="14826" ht="12.75" hidden="1" x14ac:dyDescent="0.2"/>
    <row r="14827" ht="12.75" hidden="1" x14ac:dyDescent="0.2"/>
    <row r="14828" ht="12.75" hidden="1" x14ac:dyDescent="0.2"/>
    <row r="14829" ht="12.75" hidden="1" x14ac:dyDescent="0.2"/>
    <row r="14830" ht="12.75" hidden="1" x14ac:dyDescent="0.2"/>
    <row r="14831" ht="12.75" hidden="1" x14ac:dyDescent="0.2"/>
    <row r="14832" ht="12.75" hidden="1" x14ac:dyDescent="0.2"/>
    <row r="14833" ht="12.75" hidden="1" x14ac:dyDescent="0.2"/>
    <row r="14834" ht="12.75" hidden="1" x14ac:dyDescent="0.2"/>
    <row r="14835" ht="12.75" hidden="1" x14ac:dyDescent="0.2"/>
    <row r="14836" ht="12.75" hidden="1" x14ac:dyDescent="0.2"/>
    <row r="14837" ht="12.75" hidden="1" x14ac:dyDescent="0.2"/>
    <row r="14838" ht="12.75" hidden="1" x14ac:dyDescent="0.2"/>
    <row r="14839" ht="12.75" hidden="1" x14ac:dyDescent="0.2"/>
    <row r="14840" ht="12.75" hidden="1" x14ac:dyDescent="0.2"/>
    <row r="14841" ht="12.75" hidden="1" x14ac:dyDescent="0.2"/>
    <row r="14842" ht="12.75" hidden="1" x14ac:dyDescent="0.2"/>
    <row r="14843" ht="12.75" hidden="1" x14ac:dyDescent="0.2"/>
    <row r="14844" ht="12.75" hidden="1" x14ac:dyDescent="0.2"/>
    <row r="14845" ht="12.75" hidden="1" x14ac:dyDescent="0.2"/>
    <row r="14846" ht="12.75" hidden="1" x14ac:dyDescent="0.2"/>
    <row r="14847" ht="12.75" hidden="1" x14ac:dyDescent="0.2"/>
    <row r="14848" ht="12.75" hidden="1" x14ac:dyDescent="0.2"/>
    <row r="14849" ht="12.75" hidden="1" x14ac:dyDescent="0.2"/>
    <row r="14850" ht="12.75" hidden="1" x14ac:dyDescent="0.2"/>
    <row r="14851" ht="12.75" hidden="1" x14ac:dyDescent="0.2"/>
    <row r="14852" ht="12.75" hidden="1" x14ac:dyDescent="0.2"/>
    <row r="14853" ht="12.75" hidden="1" x14ac:dyDescent="0.2"/>
    <row r="14854" ht="12.75" hidden="1" x14ac:dyDescent="0.2"/>
    <row r="14855" ht="12.75" hidden="1" x14ac:dyDescent="0.2"/>
    <row r="14856" ht="12.75" hidden="1" x14ac:dyDescent="0.2"/>
    <row r="14857" ht="12.75" hidden="1" x14ac:dyDescent="0.2"/>
    <row r="14858" ht="12.75" hidden="1" x14ac:dyDescent="0.2"/>
    <row r="14859" ht="12.75" hidden="1" x14ac:dyDescent="0.2"/>
    <row r="14860" ht="12.75" hidden="1" x14ac:dyDescent="0.2"/>
    <row r="14861" ht="12.75" hidden="1" x14ac:dyDescent="0.2"/>
    <row r="14862" ht="12.75" hidden="1" x14ac:dyDescent="0.2"/>
    <row r="14863" ht="12.75" hidden="1" x14ac:dyDescent="0.2"/>
    <row r="14864" ht="12.75" hidden="1" x14ac:dyDescent="0.2"/>
    <row r="14865" ht="12.75" hidden="1" x14ac:dyDescent="0.2"/>
    <row r="14866" ht="12.75" hidden="1" x14ac:dyDescent="0.2"/>
    <row r="14867" ht="12.75" hidden="1" x14ac:dyDescent="0.2"/>
    <row r="14868" ht="12.75" hidden="1" x14ac:dyDescent="0.2"/>
    <row r="14869" ht="12.75" hidden="1" x14ac:dyDescent="0.2"/>
    <row r="14870" ht="12.75" hidden="1" x14ac:dyDescent="0.2"/>
    <row r="14871" ht="12.75" hidden="1" x14ac:dyDescent="0.2"/>
    <row r="14872" ht="12.75" hidden="1" x14ac:dyDescent="0.2"/>
    <row r="14873" ht="12.75" hidden="1" x14ac:dyDescent="0.2"/>
    <row r="14874" ht="12.75" hidden="1" x14ac:dyDescent="0.2"/>
    <row r="14875" ht="12.75" hidden="1" x14ac:dyDescent="0.2"/>
    <row r="14876" ht="12.75" hidden="1" x14ac:dyDescent="0.2"/>
    <row r="14877" ht="12.75" hidden="1" x14ac:dyDescent="0.2"/>
    <row r="14878" ht="12.75" hidden="1" x14ac:dyDescent="0.2"/>
    <row r="14879" ht="12.75" hidden="1" x14ac:dyDescent="0.2"/>
    <row r="14880" ht="12.75" hidden="1" x14ac:dyDescent="0.2"/>
    <row r="14881" ht="12.75" hidden="1" x14ac:dyDescent="0.2"/>
    <row r="14882" ht="12.75" hidden="1" x14ac:dyDescent="0.2"/>
    <row r="14883" ht="12.75" hidden="1" x14ac:dyDescent="0.2"/>
    <row r="14884" ht="12.75" hidden="1" x14ac:dyDescent="0.2"/>
    <row r="14885" ht="12.75" hidden="1" x14ac:dyDescent="0.2"/>
    <row r="14886" ht="12.75" hidden="1" x14ac:dyDescent="0.2"/>
    <row r="14887" ht="12.75" hidden="1" x14ac:dyDescent="0.2"/>
    <row r="14888" ht="12.75" hidden="1" x14ac:dyDescent="0.2"/>
    <row r="14889" ht="12.75" hidden="1" x14ac:dyDescent="0.2"/>
    <row r="14890" ht="12.75" hidden="1" x14ac:dyDescent="0.2"/>
    <row r="14891" ht="12.75" hidden="1" x14ac:dyDescent="0.2"/>
    <row r="14892" ht="12.75" hidden="1" x14ac:dyDescent="0.2"/>
    <row r="14893" ht="12.75" hidden="1" x14ac:dyDescent="0.2"/>
    <row r="14894" ht="12.75" hidden="1" x14ac:dyDescent="0.2"/>
    <row r="14895" ht="12.75" hidden="1" x14ac:dyDescent="0.2"/>
    <row r="14896" ht="12.75" hidden="1" x14ac:dyDescent="0.2"/>
    <row r="14897" ht="12.75" hidden="1" x14ac:dyDescent="0.2"/>
    <row r="14898" ht="12.75" hidden="1" x14ac:dyDescent="0.2"/>
    <row r="14899" ht="12.75" hidden="1" x14ac:dyDescent="0.2"/>
    <row r="14900" ht="12.75" hidden="1" x14ac:dyDescent="0.2"/>
    <row r="14901" ht="12.75" hidden="1" x14ac:dyDescent="0.2"/>
    <row r="14902" ht="12.75" hidden="1" x14ac:dyDescent="0.2"/>
    <row r="14903" ht="12.75" hidden="1" x14ac:dyDescent="0.2"/>
    <row r="14904" ht="12.75" hidden="1" x14ac:dyDescent="0.2"/>
    <row r="14905" ht="12.75" hidden="1" x14ac:dyDescent="0.2"/>
    <row r="14906" ht="12.75" hidden="1" x14ac:dyDescent="0.2"/>
    <row r="14907" ht="12.75" hidden="1" x14ac:dyDescent="0.2"/>
    <row r="14908" ht="12.75" hidden="1" x14ac:dyDescent="0.2"/>
    <row r="14909" ht="12.75" hidden="1" x14ac:dyDescent="0.2"/>
    <row r="14910" ht="12.75" hidden="1" x14ac:dyDescent="0.2"/>
    <row r="14911" ht="12.75" hidden="1" x14ac:dyDescent="0.2"/>
    <row r="14912" ht="12.75" hidden="1" x14ac:dyDescent="0.2"/>
    <row r="14913" ht="12.75" hidden="1" x14ac:dyDescent="0.2"/>
    <row r="14914" ht="12.75" hidden="1" x14ac:dyDescent="0.2"/>
    <row r="14915" ht="12.75" hidden="1" x14ac:dyDescent="0.2"/>
    <row r="14916" ht="12.75" hidden="1" x14ac:dyDescent="0.2"/>
    <row r="14917" ht="12.75" hidden="1" x14ac:dyDescent="0.2"/>
    <row r="14918" ht="12.75" hidden="1" x14ac:dyDescent="0.2"/>
    <row r="14919" ht="12.75" hidden="1" x14ac:dyDescent="0.2"/>
    <row r="14920" ht="12.75" hidden="1" x14ac:dyDescent="0.2"/>
    <row r="14921" ht="12.75" hidden="1" x14ac:dyDescent="0.2"/>
    <row r="14922" ht="12.75" hidden="1" x14ac:dyDescent="0.2"/>
    <row r="14923" ht="12.75" hidden="1" x14ac:dyDescent="0.2"/>
    <row r="14924" ht="12.75" hidden="1" x14ac:dyDescent="0.2"/>
    <row r="14925" ht="12.75" hidden="1" x14ac:dyDescent="0.2"/>
    <row r="14926" ht="12.75" hidden="1" x14ac:dyDescent="0.2"/>
    <row r="14927" ht="12.75" hidden="1" x14ac:dyDescent="0.2"/>
    <row r="14928" ht="12.75" hidden="1" x14ac:dyDescent="0.2"/>
    <row r="14929" ht="12.75" hidden="1" x14ac:dyDescent="0.2"/>
    <row r="14930" ht="12.75" hidden="1" x14ac:dyDescent="0.2"/>
    <row r="14931" ht="12.75" hidden="1" x14ac:dyDescent="0.2"/>
    <row r="14932" ht="12.75" hidden="1" x14ac:dyDescent="0.2"/>
    <row r="14933" ht="12.75" hidden="1" x14ac:dyDescent="0.2"/>
    <row r="14934" ht="12.75" hidden="1" x14ac:dyDescent="0.2"/>
    <row r="14935" ht="12.75" hidden="1" x14ac:dyDescent="0.2"/>
    <row r="14936" ht="12.75" hidden="1" x14ac:dyDescent="0.2"/>
    <row r="14937" ht="12.75" hidden="1" x14ac:dyDescent="0.2"/>
    <row r="14938" ht="12.75" hidden="1" x14ac:dyDescent="0.2"/>
    <row r="14939" ht="12.75" hidden="1" x14ac:dyDescent="0.2"/>
    <row r="14940" ht="12.75" hidden="1" x14ac:dyDescent="0.2"/>
    <row r="14941" ht="12.75" hidden="1" x14ac:dyDescent="0.2"/>
    <row r="14942" ht="12.75" hidden="1" x14ac:dyDescent="0.2"/>
    <row r="14943" ht="12.75" hidden="1" x14ac:dyDescent="0.2"/>
    <row r="14944" ht="12.75" hidden="1" x14ac:dyDescent="0.2"/>
    <row r="14945" ht="12.75" hidden="1" x14ac:dyDescent="0.2"/>
    <row r="14946" ht="12.75" hidden="1" x14ac:dyDescent="0.2"/>
    <row r="14947" ht="12.75" hidden="1" x14ac:dyDescent="0.2"/>
    <row r="14948" ht="12.75" hidden="1" x14ac:dyDescent="0.2"/>
    <row r="14949" ht="12.75" hidden="1" x14ac:dyDescent="0.2"/>
    <row r="14950" ht="12.75" hidden="1" x14ac:dyDescent="0.2"/>
    <row r="14951" ht="12.75" hidden="1" x14ac:dyDescent="0.2"/>
    <row r="14952" ht="12.75" hidden="1" x14ac:dyDescent="0.2"/>
    <row r="14953" ht="12.75" hidden="1" x14ac:dyDescent="0.2"/>
    <row r="14954" ht="12.75" hidden="1" x14ac:dyDescent="0.2"/>
    <row r="14955" ht="12.75" hidden="1" x14ac:dyDescent="0.2"/>
    <row r="14956" ht="12.75" hidden="1" x14ac:dyDescent="0.2"/>
    <row r="14957" ht="12.75" hidden="1" x14ac:dyDescent="0.2"/>
    <row r="14958" ht="12.75" hidden="1" x14ac:dyDescent="0.2"/>
    <row r="14959" ht="12.75" hidden="1" x14ac:dyDescent="0.2"/>
    <row r="14960" ht="12.75" hidden="1" x14ac:dyDescent="0.2"/>
    <row r="14961" ht="12.75" hidden="1" x14ac:dyDescent="0.2"/>
    <row r="14962" ht="12.75" hidden="1" x14ac:dyDescent="0.2"/>
    <row r="14963" ht="12.75" hidden="1" x14ac:dyDescent="0.2"/>
    <row r="14964" ht="12.75" hidden="1" x14ac:dyDescent="0.2"/>
    <row r="14965" ht="12.75" hidden="1" x14ac:dyDescent="0.2"/>
    <row r="14966" ht="12.75" hidden="1" x14ac:dyDescent="0.2"/>
    <row r="14967" ht="12.75" hidden="1" x14ac:dyDescent="0.2"/>
    <row r="14968" ht="12.75" hidden="1" x14ac:dyDescent="0.2"/>
    <row r="14969" ht="12.75" hidden="1" x14ac:dyDescent="0.2"/>
    <row r="14970" ht="12.75" hidden="1" x14ac:dyDescent="0.2"/>
    <row r="14971" ht="12.75" hidden="1" x14ac:dyDescent="0.2"/>
    <row r="14972" ht="12.75" hidden="1" x14ac:dyDescent="0.2"/>
    <row r="14973" ht="12.75" hidden="1" x14ac:dyDescent="0.2"/>
    <row r="14974" ht="12.75" hidden="1" x14ac:dyDescent="0.2"/>
    <row r="14975" ht="12.75" hidden="1" x14ac:dyDescent="0.2"/>
    <row r="14976" ht="12.75" hidden="1" x14ac:dyDescent="0.2"/>
    <row r="14977" ht="12.75" hidden="1" x14ac:dyDescent="0.2"/>
    <row r="14978" ht="12.75" hidden="1" x14ac:dyDescent="0.2"/>
    <row r="14979" ht="12.75" hidden="1" x14ac:dyDescent="0.2"/>
    <row r="14980" ht="12.75" hidden="1" x14ac:dyDescent="0.2"/>
    <row r="14981" ht="12.75" hidden="1" x14ac:dyDescent="0.2"/>
    <row r="14982" ht="12.75" hidden="1" x14ac:dyDescent="0.2"/>
    <row r="14983" ht="12.75" hidden="1" x14ac:dyDescent="0.2"/>
    <row r="14984" ht="12.75" hidden="1" x14ac:dyDescent="0.2"/>
    <row r="14985" ht="12.75" hidden="1" x14ac:dyDescent="0.2"/>
    <row r="14986" ht="12.75" hidden="1" x14ac:dyDescent="0.2"/>
    <row r="14987" ht="12.75" hidden="1" x14ac:dyDescent="0.2"/>
    <row r="14988" ht="12.75" hidden="1" x14ac:dyDescent="0.2"/>
    <row r="14989" ht="12.75" hidden="1" x14ac:dyDescent="0.2"/>
    <row r="14990" ht="12.75" hidden="1" x14ac:dyDescent="0.2"/>
    <row r="14991" ht="12.75" hidden="1" x14ac:dyDescent="0.2"/>
    <row r="14992" ht="12.75" hidden="1" x14ac:dyDescent="0.2"/>
    <row r="14993" ht="12.75" hidden="1" x14ac:dyDescent="0.2"/>
    <row r="14994" ht="12.75" hidden="1" x14ac:dyDescent="0.2"/>
    <row r="14995" ht="12.75" hidden="1" x14ac:dyDescent="0.2"/>
    <row r="14996" ht="12.75" hidden="1" x14ac:dyDescent="0.2"/>
    <row r="14997" ht="12.75" hidden="1" x14ac:dyDescent="0.2"/>
    <row r="14998" ht="12.75" hidden="1" x14ac:dyDescent="0.2"/>
    <row r="14999" ht="12.75" hidden="1" x14ac:dyDescent="0.2"/>
    <row r="15000" ht="12.75" hidden="1" x14ac:dyDescent="0.2"/>
    <row r="15001" ht="12.75" hidden="1" x14ac:dyDescent="0.2"/>
    <row r="15002" ht="12.75" hidden="1" x14ac:dyDescent="0.2"/>
    <row r="15003" ht="12.75" hidden="1" x14ac:dyDescent="0.2"/>
    <row r="15004" ht="12.75" hidden="1" x14ac:dyDescent="0.2"/>
    <row r="15005" ht="12.75" hidden="1" x14ac:dyDescent="0.2"/>
    <row r="15006" ht="12.75" hidden="1" x14ac:dyDescent="0.2"/>
    <row r="15007" ht="12.75" hidden="1" x14ac:dyDescent="0.2"/>
    <row r="15008" ht="12.75" hidden="1" x14ac:dyDescent="0.2"/>
    <row r="15009" ht="12.75" hidden="1" x14ac:dyDescent="0.2"/>
    <row r="15010" ht="12.75" hidden="1" x14ac:dyDescent="0.2"/>
    <row r="15011" ht="12.75" hidden="1" x14ac:dyDescent="0.2"/>
    <row r="15012" ht="12.75" hidden="1" x14ac:dyDescent="0.2"/>
    <row r="15013" ht="12.75" hidden="1" x14ac:dyDescent="0.2"/>
    <row r="15014" ht="12.75" hidden="1" x14ac:dyDescent="0.2"/>
    <row r="15015" ht="12.75" hidden="1" x14ac:dyDescent="0.2"/>
    <row r="15016" ht="12.75" hidden="1" x14ac:dyDescent="0.2"/>
    <row r="15017" ht="12.75" hidden="1" x14ac:dyDescent="0.2"/>
    <row r="15018" ht="12.75" hidden="1" x14ac:dyDescent="0.2"/>
    <row r="15019" ht="12.75" hidden="1" x14ac:dyDescent="0.2"/>
    <row r="15020" ht="12.75" hidden="1" x14ac:dyDescent="0.2"/>
    <row r="15021" ht="12.75" hidden="1" x14ac:dyDescent="0.2"/>
    <row r="15022" ht="12.75" hidden="1" x14ac:dyDescent="0.2"/>
    <row r="15023" ht="12.75" hidden="1" x14ac:dyDescent="0.2"/>
    <row r="15024" ht="12.75" hidden="1" x14ac:dyDescent="0.2"/>
    <row r="15025" ht="12.75" hidden="1" x14ac:dyDescent="0.2"/>
    <row r="15026" ht="12.75" hidden="1" x14ac:dyDescent="0.2"/>
    <row r="15027" ht="12.75" hidden="1" x14ac:dyDescent="0.2"/>
    <row r="15028" ht="12.75" hidden="1" x14ac:dyDescent="0.2"/>
    <row r="15029" ht="12.75" hidden="1" x14ac:dyDescent="0.2"/>
    <row r="15030" ht="12.75" hidden="1" x14ac:dyDescent="0.2"/>
    <row r="15031" ht="12.75" hidden="1" x14ac:dyDescent="0.2"/>
    <row r="15032" ht="12.75" hidden="1" x14ac:dyDescent="0.2"/>
    <row r="15033" ht="12.75" hidden="1" x14ac:dyDescent="0.2"/>
    <row r="15034" ht="12.75" hidden="1" x14ac:dyDescent="0.2"/>
    <row r="15035" ht="12.75" hidden="1" x14ac:dyDescent="0.2"/>
    <row r="15036" ht="12.75" hidden="1" x14ac:dyDescent="0.2"/>
    <row r="15037" ht="12.75" hidden="1" x14ac:dyDescent="0.2"/>
    <row r="15038" ht="12.75" hidden="1" x14ac:dyDescent="0.2"/>
    <row r="15039" ht="12.75" hidden="1" x14ac:dyDescent="0.2"/>
    <row r="15040" ht="12.75" hidden="1" x14ac:dyDescent="0.2"/>
    <row r="15041" ht="12.75" hidden="1" x14ac:dyDescent="0.2"/>
    <row r="15042" ht="12.75" hidden="1" x14ac:dyDescent="0.2"/>
    <row r="15043" ht="12.75" hidden="1" x14ac:dyDescent="0.2"/>
    <row r="15044" ht="12.75" hidden="1" x14ac:dyDescent="0.2"/>
    <row r="15045" ht="12.75" hidden="1" x14ac:dyDescent="0.2"/>
    <row r="15046" ht="12.75" hidden="1" x14ac:dyDescent="0.2"/>
    <row r="15047" ht="12.75" hidden="1" x14ac:dyDescent="0.2"/>
    <row r="15048" ht="12.75" hidden="1" x14ac:dyDescent="0.2"/>
    <row r="15049" ht="12.75" hidden="1" x14ac:dyDescent="0.2"/>
    <row r="15050" ht="12.75" hidden="1" x14ac:dyDescent="0.2"/>
    <row r="15051" ht="12.75" hidden="1" x14ac:dyDescent="0.2"/>
    <row r="15052" ht="12.75" hidden="1" x14ac:dyDescent="0.2"/>
    <row r="15053" ht="12.75" hidden="1" x14ac:dyDescent="0.2"/>
    <row r="15054" ht="12.75" hidden="1" x14ac:dyDescent="0.2"/>
    <row r="15055" ht="12.75" hidden="1" x14ac:dyDescent="0.2"/>
    <row r="15056" ht="12.75" hidden="1" x14ac:dyDescent="0.2"/>
    <row r="15057" ht="12.75" hidden="1" x14ac:dyDescent="0.2"/>
    <row r="15058" ht="12.75" hidden="1" x14ac:dyDescent="0.2"/>
    <row r="15059" ht="12.75" hidden="1" x14ac:dyDescent="0.2"/>
    <row r="15060" ht="12.75" hidden="1" x14ac:dyDescent="0.2"/>
    <row r="15061" ht="12.75" hidden="1" x14ac:dyDescent="0.2"/>
    <row r="15062" ht="12.75" hidden="1" x14ac:dyDescent="0.2"/>
    <row r="15063" ht="12.75" hidden="1" x14ac:dyDescent="0.2"/>
    <row r="15064" ht="12.75" hidden="1" x14ac:dyDescent="0.2"/>
    <row r="15065" ht="12.75" hidden="1" x14ac:dyDescent="0.2"/>
    <row r="15066" ht="12.75" hidden="1" x14ac:dyDescent="0.2"/>
    <row r="15067" ht="12.75" hidden="1" x14ac:dyDescent="0.2"/>
    <row r="15068" ht="12.75" hidden="1" x14ac:dyDescent="0.2"/>
    <row r="15069" ht="12.75" hidden="1" x14ac:dyDescent="0.2"/>
    <row r="15070" ht="12.75" hidden="1" x14ac:dyDescent="0.2"/>
    <row r="15071" ht="12.75" hidden="1" x14ac:dyDescent="0.2"/>
    <row r="15072" ht="12.75" hidden="1" x14ac:dyDescent="0.2"/>
    <row r="15073" ht="12.75" hidden="1" x14ac:dyDescent="0.2"/>
    <row r="15074" ht="12.75" hidden="1" x14ac:dyDescent="0.2"/>
    <row r="15075" ht="12.75" hidden="1" x14ac:dyDescent="0.2"/>
    <row r="15076" ht="12.75" hidden="1" x14ac:dyDescent="0.2"/>
    <row r="15077" ht="12.75" hidden="1" x14ac:dyDescent="0.2"/>
    <row r="15078" ht="12.75" hidden="1" x14ac:dyDescent="0.2"/>
    <row r="15079" ht="12.75" hidden="1" x14ac:dyDescent="0.2"/>
    <row r="15080" ht="12.75" hidden="1" x14ac:dyDescent="0.2"/>
    <row r="15081" ht="12.75" hidden="1" x14ac:dyDescent="0.2"/>
    <row r="15082" ht="12.75" hidden="1" x14ac:dyDescent="0.2"/>
    <row r="15083" ht="12.75" hidden="1" x14ac:dyDescent="0.2"/>
    <row r="15084" ht="12.75" hidden="1" x14ac:dyDescent="0.2"/>
    <row r="15085" ht="12.75" hidden="1" x14ac:dyDescent="0.2"/>
    <row r="15086" ht="12.75" hidden="1" x14ac:dyDescent="0.2"/>
    <row r="15087" ht="12.75" hidden="1" x14ac:dyDescent="0.2"/>
    <row r="15088" ht="12.75" hidden="1" x14ac:dyDescent="0.2"/>
    <row r="15089" ht="12.75" hidden="1" x14ac:dyDescent="0.2"/>
    <row r="15090" ht="12.75" hidden="1" x14ac:dyDescent="0.2"/>
    <row r="15091" ht="12.75" hidden="1" x14ac:dyDescent="0.2"/>
    <row r="15092" ht="12.75" hidden="1" x14ac:dyDescent="0.2"/>
    <row r="15093" ht="12.75" hidden="1" x14ac:dyDescent="0.2"/>
    <row r="15094" ht="12.75" hidden="1" x14ac:dyDescent="0.2"/>
    <row r="15095" ht="12.75" hidden="1" x14ac:dyDescent="0.2"/>
    <row r="15096" ht="12.75" hidden="1" x14ac:dyDescent="0.2"/>
    <row r="15097" ht="12.75" hidden="1" x14ac:dyDescent="0.2"/>
    <row r="15098" ht="12.75" hidden="1" x14ac:dyDescent="0.2"/>
    <row r="15099" ht="12.75" hidden="1" x14ac:dyDescent="0.2"/>
    <row r="15100" ht="12.75" hidden="1" x14ac:dyDescent="0.2"/>
    <row r="15101" ht="12.75" hidden="1" x14ac:dyDescent="0.2"/>
    <row r="15102" ht="12.75" hidden="1" x14ac:dyDescent="0.2"/>
    <row r="15103" ht="12.75" hidden="1" x14ac:dyDescent="0.2"/>
    <row r="15104" ht="12.75" hidden="1" x14ac:dyDescent="0.2"/>
    <row r="15105" ht="12.75" hidden="1" x14ac:dyDescent="0.2"/>
    <row r="15106" ht="12.75" hidden="1" x14ac:dyDescent="0.2"/>
    <row r="15107" ht="12.75" hidden="1" x14ac:dyDescent="0.2"/>
    <row r="15108" ht="12.75" hidden="1" x14ac:dyDescent="0.2"/>
    <row r="15109" ht="12.75" hidden="1" x14ac:dyDescent="0.2"/>
    <row r="15110" ht="12.75" hidden="1" x14ac:dyDescent="0.2"/>
    <row r="15111" ht="12.75" hidden="1" x14ac:dyDescent="0.2"/>
    <row r="15112" ht="12.75" hidden="1" x14ac:dyDescent="0.2"/>
    <row r="15113" ht="12.75" hidden="1" x14ac:dyDescent="0.2"/>
    <row r="15114" ht="12.75" hidden="1" x14ac:dyDescent="0.2"/>
    <row r="15115" ht="12.75" hidden="1" x14ac:dyDescent="0.2"/>
    <row r="15116" ht="12.75" hidden="1" x14ac:dyDescent="0.2"/>
    <row r="15117" ht="12.75" hidden="1" x14ac:dyDescent="0.2"/>
    <row r="15118" ht="12.75" hidden="1" x14ac:dyDescent="0.2"/>
    <row r="15119" ht="12.75" hidden="1" x14ac:dyDescent="0.2"/>
    <row r="15120" ht="12.75" hidden="1" x14ac:dyDescent="0.2"/>
    <row r="15121" ht="12.75" hidden="1" x14ac:dyDescent="0.2"/>
    <row r="15122" ht="12.75" hidden="1" x14ac:dyDescent="0.2"/>
    <row r="15123" ht="12.75" hidden="1" x14ac:dyDescent="0.2"/>
    <row r="15124" ht="12.75" hidden="1" x14ac:dyDescent="0.2"/>
    <row r="15125" ht="12.75" hidden="1" x14ac:dyDescent="0.2"/>
    <row r="15126" ht="12.75" hidden="1" x14ac:dyDescent="0.2"/>
    <row r="15127" ht="12.75" hidden="1" x14ac:dyDescent="0.2"/>
    <row r="15128" ht="12.75" hidden="1" x14ac:dyDescent="0.2"/>
    <row r="15129" ht="12.75" hidden="1" x14ac:dyDescent="0.2"/>
    <row r="15130" ht="12.75" hidden="1" x14ac:dyDescent="0.2"/>
    <row r="15131" ht="12.75" hidden="1" x14ac:dyDescent="0.2"/>
    <row r="15132" ht="12.75" hidden="1" x14ac:dyDescent="0.2"/>
    <row r="15133" ht="12.75" hidden="1" x14ac:dyDescent="0.2"/>
    <row r="15134" ht="12.75" hidden="1" x14ac:dyDescent="0.2"/>
    <row r="15135" ht="12.75" hidden="1" x14ac:dyDescent="0.2"/>
    <row r="15136" ht="12.75" hidden="1" x14ac:dyDescent="0.2"/>
    <row r="15137" ht="12.75" hidden="1" x14ac:dyDescent="0.2"/>
    <row r="15138" ht="12.75" hidden="1" x14ac:dyDescent="0.2"/>
    <row r="15139" ht="12.75" hidden="1" x14ac:dyDescent="0.2"/>
    <row r="15140" ht="12.75" hidden="1" x14ac:dyDescent="0.2"/>
    <row r="15141" ht="12.75" hidden="1" x14ac:dyDescent="0.2"/>
    <row r="15142" ht="12.75" hidden="1" x14ac:dyDescent="0.2"/>
    <row r="15143" ht="12.75" hidden="1" x14ac:dyDescent="0.2"/>
    <row r="15144" ht="12.75" hidden="1" x14ac:dyDescent="0.2"/>
    <row r="15145" ht="12.75" hidden="1" x14ac:dyDescent="0.2"/>
    <row r="15146" ht="12.75" hidden="1" x14ac:dyDescent="0.2"/>
    <row r="15147" ht="12.75" hidden="1" x14ac:dyDescent="0.2"/>
    <row r="15148" ht="12.75" hidden="1" x14ac:dyDescent="0.2"/>
    <row r="15149" ht="12.75" hidden="1" x14ac:dyDescent="0.2"/>
    <row r="15150" ht="12.75" hidden="1" x14ac:dyDescent="0.2"/>
    <row r="15151" ht="12.75" hidden="1" x14ac:dyDescent="0.2"/>
    <row r="15152" ht="12.75" hidden="1" x14ac:dyDescent="0.2"/>
    <row r="15153" ht="12.75" hidden="1" x14ac:dyDescent="0.2"/>
    <row r="15154" ht="12.75" hidden="1" x14ac:dyDescent="0.2"/>
    <row r="15155" ht="12.75" hidden="1" x14ac:dyDescent="0.2"/>
    <row r="15156" ht="12.75" hidden="1" x14ac:dyDescent="0.2"/>
    <row r="15157" ht="12.75" hidden="1" x14ac:dyDescent="0.2"/>
    <row r="15158" ht="12.75" hidden="1" x14ac:dyDescent="0.2"/>
    <row r="15159" ht="12.75" hidden="1" x14ac:dyDescent="0.2"/>
    <row r="15160" ht="12.75" hidden="1" x14ac:dyDescent="0.2"/>
    <row r="15161" ht="12.75" hidden="1" x14ac:dyDescent="0.2"/>
    <row r="15162" ht="12.75" hidden="1" x14ac:dyDescent="0.2"/>
    <row r="15163" ht="12.75" hidden="1" x14ac:dyDescent="0.2"/>
    <row r="15164" ht="12.75" hidden="1" x14ac:dyDescent="0.2"/>
    <row r="15165" ht="12.75" hidden="1" x14ac:dyDescent="0.2"/>
    <row r="15166" ht="12.75" hidden="1" x14ac:dyDescent="0.2"/>
    <row r="15167" ht="12.75" hidden="1" x14ac:dyDescent="0.2"/>
    <row r="15168" ht="12.75" hidden="1" x14ac:dyDescent="0.2"/>
    <row r="15169" ht="12.75" hidden="1" x14ac:dyDescent="0.2"/>
    <row r="15170" ht="12.75" hidden="1" x14ac:dyDescent="0.2"/>
    <row r="15171" ht="12.75" hidden="1" x14ac:dyDescent="0.2"/>
    <row r="15172" ht="12.75" hidden="1" x14ac:dyDescent="0.2"/>
    <row r="15173" ht="12.75" hidden="1" x14ac:dyDescent="0.2"/>
    <row r="15174" ht="12.75" hidden="1" x14ac:dyDescent="0.2"/>
    <row r="15175" ht="12.75" hidden="1" x14ac:dyDescent="0.2"/>
    <row r="15176" ht="12.75" hidden="1" x14ac:dyDescent="0.2"/>
    <row r="15177" ht="12.75" hidden="1" x14ac:dyDescent="0.2"/>
    <row r="15178" ht="12.75" hidden="1" x14ac:dyDescent="0.2"/>
    <row r="15179" ht="12.75" hidden="1" x14ac:dyDescent="0.2"/>
    <row r="15180" ht="12.75" hidden="1" x14ac:dyDescent="0.2"/>
    <row r="15181" ht="12.75" hidden="1" x14ac:dyDescent="0.2"/>
    <row r="15182" ht="12.75" hidden="1" x14ac:dyDescent="0.2"/>
    <row r="15183" ht="12.75" hidden="1" x14ac:dyDescent="0.2"/>
    <row r="15184" ht="12.75" hidden="1" x14ac:dyDescent="0.2"/>
    <row r="15185" ht="12.75" hidden="1" x14ac:dyDescent="0.2"/>
    <row r="15186" ht="12.75" hidden="1" x14ac:dyDescent="0.2"/>
    <row r="15187" ht="12.75" hidden="1" x14ac:dyDescent="0.2"/>
    <row r="15188" ht="12.75" hidden="1" x14ac:dyDescent="0.2"/>
    <row r="15189" ht="12.75" hidden="1" x14ac:dyDescent="0.2"/>
    <row r="15190" ht="12.75" hidden="1" x14ac:dyDescent="0.2"/>
    <row r="15191" ht="12.75" hidden="1" x14ac:dyDescent="0.2"/>
    <row r="15192" ht="12.75" hidden="1" x14ac:dyDescent="0.2"/>
    <row r="15193" ht="12.75" hidden="1" x14ac:dyDescent="0.2"/>
    <row r="15194" ht="12.75" hidden="1" x14ac:dyDescent="0.2"/>
    <row r="15195" ht="12.75" hidden="1" x14ac:dyDescent="0.2"/>
    <row r="15196" ht="12.75" hidden="1" x14ac:dyDescent="0.2"/>
    <row r="15197" ht="12.75" hidden="1" x14ac:dyDescent="0.2"/>
    <row r="15198" ht="12.75" hidden="1" x14ac:dyDescent="0.2"/>
    <row r="15199" ht="12.75" hidden="1" x14ac:dyDescent="0.2"/>
    <row r="15200" ht="12.75" hidden="1" x14ac:dyDescent="0.2"/>
    <row r="15201" ht="12.75" hidden="1" x14ac:dyDescent="0.2"/>
    <row r="15202" ht="12.75" hidden="1" x14ac:dyDescent="0.2"/>
    <row r="15203" ht="12.75" hidden="1" x14ac:dyDescent="0.2"/>
    <row r="15204" ht="12.75" hidden="1" x14ac:dyDescent="0.2"/>
    <row r="15205" ht="12.75" hidden="1" x14ac:dyDescent="0.2"/>
    <row r="15206" ht="12.75" hidden="1" x14ac:dyDescent="0.2"/>
    <row r="15207" ht="12.75" hidden="1" x14ac:dyDescent="0.2"/>
    <row r="15208" ht="12.75" hidden="1" x14ac:dyDescent="0.2"/>
    <row r="15209" ht="12.75" hidden="1" x14ac:dyDescent="0.2"/>
    <row r="15210" ht="12.75" hidden="1" x14ac:dyDescent="0.2"/>
    <row r="15211" ht="12.75" hidden="1" x14ac:dyDescent="0.2"/>
    <row r="15212" ht="12.75" hidden="1" x14ac:dyDescent="0.2"/>
    <row r="15213" ht="12.75" hidden="1" x14ac:dyDescent="0.2"/>
    <row r="15214" ht="12.75" hidden="1" x14ac:dyDescent="0.2"/>
    <row r="15215" ht="12.75" hidden="1" x14ac:dyDescent="0.2"/>
    <row r="15216" ht="12.75" hidden="1" x14ac:dyDescent="0.2"/>
    <row r="15217" ht="12.75" hidden="1" x14ac:dyDescent="0.2"/>
    <row r="15218" ht="12.75" hidden="1" x14ac:dyDescent="0.2"/>
    <row r="15219" ht="12.75" hidden="1" x14ac:dyDescent="0.2"/>
    <row r="15220" ht="12.75" hidden="1" x14ac:dyDescent="0.2"/>
    <row r="15221" ht="12.75" hidden="1" x14ac:dyDescent="0.2"/>
    <row r="15222" ht="12.75" hidden="1" x14ac:dyDescent="0.2"/>
    <row r="15223" ht="12.75" hidden="1" x14ac:dyDescent="0.2"/>
    <row r="15224" ht="12.75" hidden="1" x14ac:dyDescent="0.2"/>
    <row r="15225" ht="12.75" hidden="1" x14ac:dyDescent="0.2"/>
    <row r="15226" ht="12.75" hidden="1" x14ac:dyDescent="0.2"/>
    <row r="15227" ht="12.75" hidden="1" x14ac:dyDescent="0.2"/>
    <row r="15228" ht="12.75" hidden="1" x14ac:dyDescent="0.2"/>
    <row r="15229" ht="12.75" hidden="1" x14ac:dyDescent="0.2"/>
    <row r="15230" ht="12.75" hidden="1" x14ac:dyDescent="0.2"/>
    <row r="15231" ht="12.75" hidden="1" x14ac:dyDescent="0.2"/>
    <row r="15232" ht="12.75" hidden="1" x14ac:dyDescent="0.2"/>
    <row r="15233" ht="12.75" hidden="1" x14ac:dyDescent="0.2"/>
    <row r="15234" ht="12.75" hidden="1" x14ac:dyDescent="0.2"/>
    <row r="15235" ht="12.75" hidden="1" x14ac:dyDescent="0.2"/>
    <row r="15236" ht="12.75" hidden="1" x14ac:dyDescent="0.2"/>
    <row r="15237" ht="12.75" hidden="1" x14ac:dyDescent="0.2"/>
    <row r="15238" ht="12.75" hidden="1" x14ac:dyDescent="0.2"/>
    <row r="15239" ht="12.75" hidden="1" x14ac:dyDescent="0.2"/>
    <row r="15240" ht="12.75" hidden="1" x14ac:dyDescent="0.2"/>
    <row r="15241" ht="12.75" hidden="1" x14ac:dyDescent="0.2"/>
    <row r="15242" ht="12.75" hidden="1" x14ac:dyDescent="0.2"/>
    <row r="15243" ht="12.75" hidden="1" x14ac:dyDescent="0.2"/>
    <row r="15244" ht="12.75" hidden="1" x14ac:dyDescent="0.2"/>
    <row r="15245" ht="12.75" hidden="1" x14ac:dyDescent="0.2"/>
    <row r="15246" ht="12.75" hidden="1" x14ac:dyDescent="0.2"/>
    <row r="15247" ht="12.75" hidden="1" x14ac:dyDescent="0.2"/>
    <row r="15248" ht="12.75" hidden="1" x14ac:dyDescent="0.2"/>
    <row r="15249" ht="12.75" hidden="1" x14ac:dyDescent="0.2"/>
    <row r="15250" ht="12.75" hidden="1" x14ac:dyDescent="0.2"/>
    <row r="15251" ht="12.75" hidden="1" x14ac:dyDescent="0.2"/>
    <row r="15252" ht="12.75" hidden="1" x14ac:dyDescent="0.2"/>
    <row r="15253" ht="12.75" hidden="1" x14ac:dyDescent="0.2"/>
    <row r="15254" ht="12.75" hidden="1" x14ac:dyDescent="0.2"/>
    <row r="15255" ht="12.75" hidden="1" x14ac:dyDescent="0.2"/>
    <row r="15256" ht="12.75" hidden="1" x14ac:dyDescent="0.2"/>
    <row r="15257" ht="12.75" hidden="1" x14ac:dyDescent="0.2"/>
    <row r="15258" ht="12.75" hidden="1" x14ac:dyDescent="0.2"/>
    <row r="15259" ht="12.75" hidden="1" x14ac:dyDescent="0.2"/>
    <row r="15260" ht="12.75" hidden="1" x14ac:dyDescent="0.2"/>
    <row r="15261" ht="12.75" hidden="1" x14ac:dyDescent="0.2"/>
    <row r="15262" ht="12.75" hidden="1" x14ac:dyDescent="0.2"/>
    <row r="15263" ht="12.75" hidden="1" x14ac:dyDescent="0.2"/>
    <row r="15264" ht="12.75" hidden="1" x14ac:dyDescent="0.2"/>
    <row r="15265" ht="12.75" hidden="1" x14ac:dyDescent="0.2"/>
    <row r="15266" ht="12.75" hidden="1" x14ac:dyDescent="0.2"/>
    <row r="15267" ht="12.75" hidden="1" x14ac:dyDescent="0.2"/>
    <row r="15268" ht="12.75" hidden="1" x14ac:dyDescent="0.2"/>
    <row r="15269" ht="12.75" hidden="1" x14ac:dyDescent="0.2"/>
    <row r="15270" ht="12.75" hidden="1" x14ac:dyDescent="0.2"/>
    <row r="15271" ht="12.75" hidden="1" x14ac:dyDescent="0.2"/>
    <row r="15272" ht="12.75" hidden="1" x14ac:dyDescent="0.2"/>
    <row r="15273" ht="12.75" hidden="1" x14ac:dyDescent="0.2"/>
    <row r="15274" ht="12.75" hidden="1" x14ac:dyDescent="0.2"/>
    <row r="15275" ht="12.75" hidden="1" x14ac:dyDescent="0.2"/>
    <row r="15276" ht="12.75" hidden="1" x14ac:dyDescent="0.2"/>
    <row r="15277" ht="12.75" hidden="1" x14ac:dyDescent="0.2"/>
    <row r="15278" ht="12.75" hidden="1" x14ac:dyDescent="0.2"/>
    <row r="15279" ht="12.75" hidden="1" x14ac:dyDescent="0.2"/>
    <row r="15280" ht="12.75" hidden="1" x14ac:dyDescent="0.2"/>
    <row r="15281" ht="12.75" hidden="1" x14ac:dyDescent="0.2"/>
    <row r="15282" ht="12.75" hidden="1" x14ac:dyDescent="0.2"/>
    <row r="15283" ht="12.75" hidden="1" x14ac:dyDescent="0.2"/>
    <row r="15284" ht="12.75" hidden="1" x14ac:dyDescent="0.2"/>
    <row r="15285" ht="12.75" hidden="1" x14ac:dyDescent="0.2"/>
    <row r="15286" ht="12.75" hidden="1" x14ac:dyDescent="0.2"/>
    <row r="15287" ht="12.75" hidden="1" x14ac:dyDescent="0.2"/>
    <row r="15288" ht="12.75" hidden="1" x14ac:dyDescent="0.2"/>
    <row r="15289" ht="12.75" hidden="1" x14ac:dyDescent="0.2"/>
    <row r="15290" ht="12.75" hidden="1" x14ac:dyDescent="0.2"/>
    <row r="15291" ht="12.75" hidden="1" x14ac:dyDescent="0.2"/>
    <row r="15292" ht="12.75" hidden="1" x14ac:dyDescent="0.2"/>
    <row r="15293" ht="12.75" hidden="1" x14ac:dyDescent="0.2"/>
    <row r="15294" ht="12.75" hidden="1" x14ac:dyDescent="0.2"/>
    <row r="15295" ht="12.75" hidden="1" x14ac:dyDescent="0.2"/>
    <row r="15296" ht="12.75" hidden="1" x14ac:dyDescent="0.2"/>
    <row r="15297" ht="12.75" hidden="1" x14ac:dyDescent="0.2"/>
    <row r="15298" ht="12.75" hidden="1" x14ac:dyDescent="0.2"/>
    <row r="15299" ht="12.75" hidden="1" x14ac:dyDescent="0.2"/>
    <row r="15300" ht="12.75" hidden="1" x14ac:dyDescent="0.2"/>
    <row r="15301" ht="12.75" hidden="1" x14ac:dyDescent="0.2"/>
    <row r="15302" ht="12.75" hidden="1" x14ac:dyDescent="0.2"/>
    <row r="15303" ht="12.75" hidden="1" x14ac:dyDescent="0.2"/>
    <row r="15304" ht="12.75" hidden="1" x14ac:dyDescent="0.2"/>
    <row r="15305" ht="12.75" hidden="1" x14ac:dyDescent="0.2"/>
    <row r="15306" ht="12.75" hidden="1" x14ac:dyDescent="0.2"/>
    <row r="15307" ht="12.75" hidden="1" x14ac:dyDescent="0.2"/>
    <row r="15308" ht="12.75" hidden="1" x14ac:dyDescent="0.2"/>
    <row r="15309" ht="12.75" hidden="1" x14ac:dyDescent="0.2"/>
    <row r="15310" ht="12.75" hidden="1" x14ac:dyDescent="0.2"/>
    <row r="15311" ht="12.75" hidden="1" x14ac:dyDescent="0.2"/>
    <row r="15312" ht="12.75" hidden="1" x14ac:dyDescent="0.2"/>
    <row r="15313" ht="12.75" hidden="1" x14ac:dyDescent="0.2"/>
    <row r="15314" ht="12.75" hidden="1" x14ac:dyDescent="0.2"/>
    <row r="15315" ht="12.75" hidden="1" x14ac:dyDescent="0.2"/>
    <row r="15316" ht="12.75" hidden="1" x14ac:dyDescent="0.2"/>
    <row r="15317" ht="12.75" hidden="1" x14ac:dyDescent="0.2"/>
    <row r="15318" ht="12.75" hidden="1" x14ac:dyDescent="0.2"/>
    <row r="15319" ht="12.75" hidden="1" x14ac:dyDescent="0.2"/>
    <row r="15320" ht="12.75" hidden="1" x14ac:dyDescent="0.2"/>
    <row r="15321" ht="12.75" hidden="1" x14ac:dyDescent="0.2"/>
    <row r="15322" ht="12.75" hidden="1" x14ac:dyDescent="0.2"/>
    <row r="15323" ht="12.75" hidden="1" x14ac:dyDescent="0.2"/>
    <row r="15324" ht="12.75" hidden="1" x14ac:dyDescent="0.2"/>
    <row r="15325" ht="12.75" hidden="1" x14ac:dyDescent="0.2"/>
    <row r="15326" ht="12.75" hidden="1" x14ac:dyDescent="0.2"/>
    <row r="15327" ht="12.75" hidden="1" x14ac:dyDescent="0.2"/>
    <row r="15328" ht="12.75" hidden="1" x14ac:dyDescent="0.2"/>
    <row r="15329" ht="12.75" hidden="1" x14ac:dyDescent="0.2"/>
    <row r="15330" ht="12.75" hidden="1" x14ac:dyDescent="0.2"/>
    <row r="15331" ht="12.75" hidden="1" x14ac:dyDescent="0.2"/>
    <row r="15332" ht="12.75" hidden="1" x14ac:dyDescent="0.2"/>
    <row r="15333" ht="12.75" hidden="1" x14ac:dyDescent="0.2"/>
    <row r="15334" ht="12.75" hidden="1" x14ac:dyDescent="0.2"/>
    <row r="15335" ht="12.75" hidden="1" x14ac:dyDescent="0.2"/>
    <row r="15336" ht="12.75" hidden="1" x14ac:dyDescent="0.2"/>
    <row r="15337" ht="12.75" hidden="1" x14ac:dyDescent="0.2"/>
    <row r="15338" ht="12.75" hidden="1" x14ac:dyDescent="0.2"/>
    <row r="15339" ht="12.75" hidden="1" x14ac:dyDescent="0.2"/>
    <row r="15340" ht="12.75" hidden="1" x14ac:dyDescent="0.2"/>
    <row r="15341" ht="12.75" hidden="1" x14ac:dyDescent="0.2"/>
    <row r="15342" ht="12.75" hidden="1" x14ac:dyDescent="0.2"/>
    <row r="15343" ht="12.75" hidden="1" x14ac:dyDescent="0.2"/>
    <row r="15344" ht="12.75" hidden="1" x14ac:dyDescent="0.2"/>
    <row r="15345" ht="12.75" hidden="1" x14ac:dyDescent="0.2"/>
    <row r="15346" ht="12.75" hidden="1" x14ac:dyDescent="0.2"/>
    <row r="15347" ht="12.75" hidden="1" x14ac:dyDescent="0.2"/>
    <row r="15348" ht="12.75" hidden="1" x14ac:dyDescent="0.2"/>
    <row r="15349" ht="12.75" hidden="1" x14ac:dyDescent="0.2"/>
    <row r="15350" ht="12.75" hidden="1" x14ac:dyDescent="0.2"/>
    <row r="15351" ht="12.75" hidden="1" x14ac:dyDescent="0.2"/>
    <row r="15352" ht="12.75" hidden="1" x14ac:dyDescent="0.2"/>
    <row r="15353" ht="12.75" hidden="1" x14ac:dyDescent="0.2"/>
    <row r="15354" ht="12.75" hidden="1" x14ac:dyDescent="0.2"/>
    <row r="15355" ht="12.75" hidden="1" x14ac:dyDescent="0.2"/>
    <row r="15356" ht="12.75" hidden="1" x14ac:dyDescent="0.2"/>
    <row r="15357" ht="12.75" hidden="1" x14ac:dyDescent="0.2"/>
    <row r="15358" ht="12.75" hidden="1" x14ac:dyDescent="0.2"/>
    <row r="15359" ht="12.75" hidden="1" x14ac:dyDescent="0.2"/>
    <row r="15360" ht="12.75" hidden="1" x14ac:dyDescent="0.2"/>
    <row r="15361" ht="12.75" hidden="1" x14ac:dyDescent="0.2"/>
    <row r="15362" ht="12.75" hidden="1" x14ac:dyDescent="0.2"/>
    <row r="15363" ht="12.75" hidden="1" x14ac:dyDescent="0.2"/>
    <row r="15364" ht="12.75" hidden="1" x14ac:dyDescent="0.2"/>
    <row r="15365" ht="12.75" hidden="1" x14ac:dyDescent="0.2"/>
    <row r="15366" ht="12.75" hidden="1" x14ac:dyDescent="0.2"/>
    <row r="15367" ht="12.75" hidden="1" x14ac:dyDescent="0.2"/>
    <row r="15368" ht="12.75" hidden="1" x14ac:dyDescent="0.2"/>
    <row r="15369" ht="12.75" hidden="1" x14ac:dyDescent="0.2"/>
    <row r="15370" ht="12.75" hidden="1" x14ac:dyDescent="0.2"/>
    <row r="15371" ht="12.75" hidden="1" x14ac:dyDescent="0.2"/>
    <row r="15372" ht="12.75" hidden="1" x14ac:dyDescent="0.2"/>
    <row r="15373" ht="12.75" hidden="1" x14ac:dyDescent="0.2"/>
    <row r="15374" ht="12.75" hidden="1" x14ac:dyDescent="0.2"/>
    <row r="15375" ht="12.75" hidden="1" x14ac:dyDescent="0.2"/>
    <row r="15376" ht="12.75" hidden="1" x14ac:dyDescent="0.2"/>
    <row r="15377" ht="12.75" hidden="1" x14ac:dyDescent="0.2"/>
    <row r="15378" ht="12.75" hidden="1" x14ac:dyDescent="0.2"/>
    <row r="15379" ht="12.75" hidden="1" x14ac:dyDescent="0.2"/>
    <row r="15380" ht="12.75" hidden="1" x14ac:dyDescent="0.2"/>
    <row r="15381" ht="12.75" hidden="1" x14ac:dyDescent="0.2"/>
    <row r="15382" ht="12.75" hidden="1" x14ac:dyDescent="0.2"/>
    <row r="15383" ht="12.75" hidden="1" x14ac:dyDescent="0.2"/>
    <row r="15384" ht="12.75" hidden="1" x14ac:dyDescent="0.2"/>
    <row r="15385" ht="12.75" hidden="1" x14ac:dyDescent="0.2"/>
    <row r="15386" ht="12.75" hidden="1" x14ac:dyDescent="0.2"/>
    <row r="15387" ht="12.75" hidden="1" x14ac:dyDescent="0.2"/>
    <row r="15388" ht="12.75" hidden="1" x14ac:dyDescent="0.2"/>
    <row r="15389" ht="12.75" hidden="1" x14ac:dyDescent="0.2"/>
    <row r="15390" ht="12.75" hidden="1" x14ac:dyDescent="0.2"/>
    <row r="15391" ht="12.75" hidden="1" x14ac:dyDescent="0.2"/>
    <row r="15392" ht="12.75" hidden="1" x14ac:dyDescent="0.2"/>
    <row r="15393" ht="12.75" hidden="1" x14ac:dyDescent="0.2"/>
    <row r="15394" ht="12.75" hidden="1" x14ac:dyDescent="0.2"/>
    <row r="15395" ht="12.75" hidden="1" x14ac:dyDescent="0.2"/>
    <row r="15396" ht="12.75" hidden="1" x14ac:dyDescent="0.2"/>
    <row r="15397" ht="12.75" hidden="1" x14ac:dyDescent="0.2"/>
    <row r="15398" ht="12.75" hidden="1" x14ac:dyDescent="0.2"/>
    <row r="15399" ht="12.75" hidden="1" x14ac:dyDescent="0.2"/>
    <row r="15400" ht="12.75" hidden="1" x14ac:dyDescent="0.2"/>
    <row r="15401" ht="12.75" hidden="1" x14ac:dyDescent="0.2"/>
    <row r="15402" ht="12.75" hidden="1" x14ac:dyDescent="0.2"/>
    <row r="15403" ht="12.75" hidden="1" x14ac:dyDescent="0.2"/>
    <row r="15404" ht="12.75" hidden="1" x14ac:dyDescent="0.2"/>
    <row r="15405" ht="12.75" hidden="1" x14ac:dyDescent="0.2"/>
    <row r="15406" ht="12.75" hidden="1" x14ac:dyDescent="0.2"/>
    <row r="15407" ht="12.75" hidden="1" x14ac:dyDescent="0.2"/>
    <row r="15408" ht="12.75" hidden="1" x14ac:dyDescent="0.2"/>
    <row r="15409" ht="12.75" hidden="1" x14ac:dyDescent="0.2"/>
    <row r="15410" ht="12.75" hidden="1" x14ac:dyDescent="0.2"/>
    <row r="15411" ht="12.75" hidden="1" x14ac:dyDescent="0.2"/>
    <row r="15412" ht="12.75" hidden="1" x14ac:dyDescent="0.2"/>
    <row r="15413" ht="12.75" hidden="1" x14ac:dyDescent="0.2"/>
    <row r="15414" ht="12.75" hidden="1" x14ac:dyDescent="0.2"/>
    <row r="15415" ht="12.75" hidden="1" x14ac:dyDescent="0.2"/>
    <row r="15416" ht="12.75" hidden="1" x14ac:dyDescent="0.2"/>
    <row r="15417" ht="12.75" hidden="1" x14ac:dyDescent="0.2"/>
    <row r="15418" ht="12.75" hidden="1" x14ac:dyDescent="0.2"/>
    <row r="15419" ht="12.75" hidden="1" x14ac:dyDescent="0.2"/>
    <row r="15420" ht="12.75" hidden="1" x14ac:dyDescent="0.2"/>
    <row r="15421" ht="12.75" hidden="1" x14ac:dyDescent="0.2"/>
    <row r="15422" ht="12.75" hidden="1" x14ac:dyDescent="0.2"/>
    <row r="15423" ht="12.75" hidden="1" x14ac:dyDescent="0.2"/>
    <row r="15424" ht="12.75" hidden="1" x14ac:dyDescent="0.2"/>
    <row r="15425" ht="12.75" hidden="1" x14ac:dyDescent="0.2"/>
    <row r="15426" ht="12.75" hidden="1" x14ac:dyDescent="0.2"/>
    <row r="15427" ht="12.75" hidden="1" x14ac:dyDescent="0.2"/>
    <row r="15428" ht="12.75" hidden="1" x14ac:dyDescent="0.2"/>
    <row r="15429" ht="12.75" hidden="1" x14ac:dyDescent="0.2"/>
    <row r="15430" ht="12.75" hidden="1" x14ac:dyDescent="0.2"/>
    <row r="15431" ht="12.75" hidden="1" x14ac:dyDescent="0.2"/>
    <row r="15432" ht="12.75" hidden="1" x14ac:dyDescent="0.2"/>
    <row r="15433" ht="12.75" hidden="1" x14ac:dyDescent="0.2"/>
    <row r="15434" ht="12.75" hidden="1" x14ac:dyDescent="0.2"/>
    <row r="15435" ht="12.75" hidden="1" x14ac:dyDescent="0.2"/>
    <row r="15436" ht="12.75" hidden="1" x14ac:dyDescent="0.2"/>
    <row r="15437" ht="12.75" hidden="1" x14ac:dyDescent="0.2"/>
    <row r="15438" ht="12.75" hidden="1" x14ac:dyDescent="0.2"/>
    <row r="15439" ht="12.75" hidden="1" x14ac:dyDescent="0.2"/>
    <row r="15440" ht="12.75" hidden="1" x14ac:dyDescent="0.2"/>
    <row r="15441" ht="12.75" hidden="1" x14ac:dyDescent="0.2"/>
    <row r="15442" ht="12.75" hidden="1" x14ac:dyDescent="0.2"/>
    <row r="15443" ht="12.75" hidden="1" x14ac:dyDescent="0.2"/>
    <row r="15444" ht="12.75" hidden="1" x14ac:dyDescent="0.2"/>
    <row r="15445" ht="12.75" hidden="1" x14ac:dyDescent="0.2"/>
    <row r="15446" ht="12.75" hidden="1" x14ac:dyDescent="0.2"/>
    <row r="15447" ht="12.75" hidden="1" x14ac:dyDescent="0.2"/>
    <row r="15448" ht="12.75" hidden="1" x14ac:dyDescent="0.2"/>
    <row r="15449" ht="12.75" hidden="1" x14ac:dyDescent="0.2"/>
    <row r="15450" ht="12.75" hidden="1" x14ac:dyDescent="0.2"/>
    <row r="15451" ht="12.75" hidden="1" x14ac:dyDescent="0.2"/>
    <row r="15452" ht="12.75" hidden="1" x14ac:dyDescent="0.2"/>
    <row r="15453" ht="12.75" hidden="1" x14ac:dyDescent="0.2"/>
    <row r="15454" ht="12.75" hidden="1" x14ac:dyDescent="0.2"/>
    <row r="15455" ht="12.75" hidden="1" x14ac:dyDescent="0.2"/>
    <row r="15456" ht="12.75" hidden="1" x14ac:dyDescent="0.2"/>
    <row r="15457" ht="12.75" hidden="1" x14ac:dyDescent="0.2"/>
    <row r="15458" ht="12.75" hidden="1" x14ac:dyDescent="0.2"/>
    <row r="15459" ht="12.75" hidden="1" x14ac:dyDescent="0.2"/>
    <row r="15460" ht="12.75" hidden="1" x14ac:dyDescent="0.2"/>
    <row r="15461" ht="12.75" hidden="1" x14ac:dyDescent="0.2"/>
    <row r="15462" ht="12.75" hidden="1" x14ac:dyDescent="0.2"/>
    <row r="15463" ht="12.75" hidden="1" x14ac:dyDescent="0.2"/>
    <row r="15464" ht="12.75" hidden="1" x14ac:dyDescent="0.2"/>
    <row r="15465" ht="12.75" hidden="1" x14ac:dyDescent="0.2"/>
    <row r="15466" ht="12.75" hidden="1" x14ac:dyDescent="0.2"/>
    <row r="15467" ht="12.75" hidden="1" x14ac:dyDescent="0.2"/>
    <row r="15468" ht="12.75" hidden="1" x14ac:dyDescent="0.2"/>
    <row r="15469" ht="12.75" hidden="1" x14ac:dyDescent="0.2"/>
    <row r="15470" ht="12.75" hidden="1" x14ac:dyDescent="0.2"/>
    <row r="15471" ht="12.75" hidden="1" x14ac:dyDescent="0.2"/>
    <row r="15472" ht="12.75" hidden="1" x14ac:dyDescent="0.2"/>
    <row r="15473" ht="12.75" hidden="1" x14ac:dyDescent="0.2"/>
    <row r="15474" ht="12.75" hidden="1" x14ac:dyDescent="0.2"/>
    <row r="15475" ht="12.75" hidden="1" x14ac:dyDescent="0.2"/>
    <row r="15476" ht="12.75" hidden="1" x14ac:dyDescent="0.2"/>
    <row r="15477" ht="12.75" hidden="1" x14ac:dyDescent="0.2"/>
    <row r="15478" ht="12.75" hidden="1" x14ac:dyDescent="0.2"/>
    <row r="15479" ht="12.75" hidden="1" x14ac:dyDescent="0.2"/>
    <row r="15480" ht="12.75" hidden="1" x14ac:dyDescent="0.2"/>
    <row r="15481" ht="12.75" hidden="1" x14ac:dyDescent="0.2"/>
    <row r="15482" ht="12.75" hidden="1" x14ac:dyDescent="0.2"/>
    <row r="15483" ht="12.75" hidden="1" x14ac:dyDescent="0.2"/>
    <row r="15484" ht="12.75" hidden="1" x14ac:dyDescent="0.2"/>
    <row r="15485" ht="12.75" hidden="1" x14ac:dyDescent="0.2"/>
    <row r="15486" ht="12.75" hidden="1" x14ac:dyDescent="0.2"/>
    <row r="15487" ht="12.75" hidden="1" x14ac:dyDescent="0.2"/>
    <row r="15488" ht="12.75" hidden="1" x14ac:dyDescent="0.2"/>
    <row r="15489" ht="12.75" hidden="1" x14ac:dyDescent="0.2"/>
    <row r="15490" ht="12.75" hidden="1" x14ac:dyDescent="0.2"/>
    <row r="15491" ht="12.75" hidden="1" x14ac:dyDescent="0.2"/>
    <row r="15492" ht="12.75" hidden="1" x14ac:dyDescent="0.2"/>
    <row r="15493" ht="12.75" hidden="1" x14ac:dyDescent="0.2"/>
    <row r="15494" ht="12.75" hidden="1" x14ac:dyDescent="0.2"/>
    <row r="15495" ht="12.75" hidden="1" x14ac:dyDescent="0.2"/>
    <row r="15496" ht="12.75" hidden="1" x14ac:dyDescent="0.2"/>
    <row r="15497" ht="12.75" hidden="1" x14ac:dyDescent="0.2"/>
    <row r="15498" ht="12.75" hidden="1" x14ac:dyDescent="0.2"/>
    <row r="15499" ht="12.75" hidden="1" x14ac:dyDescent="0.2"/>
    <row r="15500" ht="12.75" hidden="1" x14ac:dyDescent="0.2"/>
    <row r="15501" ht="12.75" hidden="1" x14ac:dyDescent="0.2"/>
    <row r="15502" ht="12.75" hidden="1" x14ac:dyDescent="0.2"/>
    <row r="15503" ht="12.75" hidden="1" x14ac:dyDescent="0.2"/>
    <row r="15504" ht="12.75" hidden="1" x14ac:dyDescent="0.2"/>
    <row r="15505" ht="12.75" hidden="1" x14ac:dyDescent="0.2"/>
    <row r="15506" ht="12.75" hidden="1" x14ac:dyDescent="0.2"/>
    <row r="15507" ht="12.75" hidden="1" x14ac:dyDescent="0.2"/>
    <row r="15508" ht="12.75" hidden="1" x14ac:dyDescent="0.2"/>
    <row r="15509" ht="12.75" hidden="1" x14ac:dyDescent="0.2"/>
    <row r="15510" ht="12.75" hidden="1" x14ac:dyDescent="0.2"/>
    <row r="15511" ht="12.75" hidden="1" x14ac:dyDescent="0.2"/>
    <row r="15512" ht="12.75" hidden="1" x14ac:dyDescent="0.2"/>
    <row r="15513" ht="12.75" hidden="1" x14ac:dyDescent="0.2"/>
    <row r="15514" ht="12.75" hidden="1" x14ac:dyDescent="0.2"/>
    <row r="15515" ht="12.75" hidden="1" x14ac:dyDescent="0.2"/>
    <row r="15516" ht="12.75" hidden="1" x14ac:dyDescent="0.2"/>
    <row r="15517" ht="12.75" hidden="1" x14ac:dyDescent="0.2"/>
    <row r="15518" ht="12.75" hidden="1" x14ac:dyDescent="0.2"/>
    <row r="15519" ht="12.75" hidden="1" x14ac:dyDescent="0.2"/>
    <row r="15520" ht="12.75" hidden="1" x14ac:dyDescent="0.2"/>
    <row r="15521" ht="12.75" hidden="1" x14ac:dyDescent="0.2"/>
    <row r="15522" ht="12.75" hidden="1" x14ac:dyDescent="0.2"/>
    <row r="15523" ht="12.75" hidden="1" x14ac:dyDescent="0.2"/>
    <row r="15524" ht="12.75" hidden="1" x14ac:dyDescent="0.2"/>
    <row r="15525" ht="12.75" hidden="1" x14ac:dyDescent="0.2"/>
    <row r="15526" ht="12.75" hidden="1" x14ac:dyDescent="0.2"/>
    <row r="15527" ht="12.75" hidden="1" x14ac:dyDescent="0.2"/>
    <row r="15528" ht="12.75" hidden="1" x14ac:dyDescent="0.2"/>
    <row r="15529" ht="12.75" hidden="1" x14ac:dyDescent="0.2"/>
    <row r="15530" ht="12.75" hidden="1" x14ac:dyDescent="0.2"/>
    <row r="15531" ht="12.75" hidden="1" x14ac:dyDescent="0.2"/>
    <row r="15532" ht="12.75" hidden="1" x14ac:dyDescent="0.2"/>
    <row r="15533" ht="12.75" hidden="1" x14ac:dyDescent="0.2"/>
    <row r="15534" ht="12.75" hidden="1" x14ac:dyDescent="0.2"/>
    <row r="15535" ht="12.75" hidden="1" x14ac:dyDescent="0.2"/>
    <row r="15536" ht="12.75" hidden="1" x14ac:dyDescent="0.2"/>
    <row r="15537" ht="12.75" hidden="1" x14ac:dyDescent="0.2"/>
    <row r="15538" ht="12.75" hidden="1" x14ac:dyDescent="0.2"/>
    <row r="15539" ht="12.75" hidden="1" x14ac:dyDescent="0.2"/>
    <row r="15540" ht="12.75" hidden="1" x14ac:dyDescent="0.2"/>
    <row r="15541" ht="12.75" hidden="1" x14ac:dyDescent="0.2"/>
    <row r="15542" ht="12.75" hidden="1" x14ac:dyDescent="0.2"/>
    <row r="15543" ht="12.75" hidden="1" x14ac:dyDescent="0.2"/>
    <row r="15544" ht="12.75" hidden="1" x14ac:dyDescent="0.2"/>
    <row r="15545" ht="12.75" hidden="1" x14ac:dyDescent="0.2"/>
    <row r="15546" ht="12.75" hidden="1" x14ac:dyDescent="0.2"/>
    <row r="15547" ht="12.75" hidden="1" x14ac:dyDescent="0.2"/>
    <row r="15548" ht="12.75" hidden="1" x14ac:dyDescent="0.2"/>
    <row r="15549" ht="12.75" hidden="1" x14ac:dyDescent="0.2"/>
    <row r="15550" ht="12.75" hidden="1" x14ac:dyDescent="0.2"/>
    <row r="15551" ht="12.75" hidden="1" x14ac:dyDescent="0.2"/>
    <row r="15552" ht="12.75" hidden="1" x14ac:dyDescent="0.2"/>
    <row r="15553" ht="12.75" hidden="1" x14ac:dyDescent="0.2"/>
    <row r="15554" ht="12.75" hidden="1" x14ac:dyDescent="0.2"/>
    <row r="15555" ht="12.75" hidden="1" x14ac:dyDescent="0.2"/>
    <row r="15556" ht="12.75" hidden="1" x14ac:dyDescent="0.2"/>
    <row r="15557" ht="12.75" hidden="1" x14ac:dyDescent="0.2"/>
    <row r="15558" ht="12.75" hidden="1" x14ac:dyDescent="0.2"/>
    <row r="15559" ht="12.75" hidden="1" x14ac:dyDescent="0.2"/>
    <row r="15560" ht="12.75" hidden="1" x14ac:dyDescent="0.2"/>
    <row r="15561" ht="12.75" hidden="1" x14ac:dyDescent="0.2"/>
    <row r="15562" ht="12.75" hidden="1" x14ac:dyDescent="0.2"/>
    <row r="15563" ht="12.75" hidden="1" x14ac:dyDescent="0.2"/>
    <row r="15564" ht="12.75" hidden="1" x14ac:dyDescent="0.2"/>
    <row r="15565" ht="12.75" hidden="1" x14ac:dyDescent="0.2"/>
    <row r="15566" ht="12.75" hidden="1" x14ac:dyDescent="0.2"/>
    <row r="15567" ht="12.75" hidden="1" x14ac:dyDescent="0.2"/>
    <row r="15568" ht="12.75" hidden="1" x14ac:dyDescent="0.2"/>
    <row r="15569" ht="12.75" hidden="1" x14ac:dyDescent="0.2"/>
    <row r="15570" ht="12.75" hidden="1" x14ac:dyDescent="0.2"/>
    <row r="15571" ht="12.75" hidden="1" x14ac:dyDescent="0.2"/>
    <row r="15572" ht="12.75" hidden="1" x14ac:dyDescent="0.2"/>
    <row r="15573" ht="12.75" hidden="1" x14ac:dyDescent="0.2"/>
    <row r="15574" ht="12.75" hidden="1" x14ac:dyDescent="0.2"/>
    <row r="15575" ht="12.75" hidden="1" x14ac:dyDescent="0.2"/>
    <row r="15576" ht="12.75" hidden="1" x14ac:dyDescent="0.2"/>
    <row r="15577" ht="12.75" hidden="1" x14ac:dyDescent="0.2"/>
    <row r="15578" ht="12.75" hidden="1" x14ac:dyDescent="0.2"/>
    <row r="15579" ht="12.75" hidden="1" x14ac:dyDescent="0.2"/>
    <row r="15580" ht="12.75" hidden="1" x14ac:dyDescent="0.2"/>
    <row r="15581" ht="12.75" hidden="1" x14ac:dyDescent="0.2"/>
    <row r="15582" ht="12.75" hidden="1" x14ac:dyDescent="0.2"/>
    <row r="15583" ht="12.75" hidden="1" x14ac:dyDescent="0.2"/>
    <row r="15584" ht="12.75" hidden="1" x14ac:dyDescent="0.2"/>
    <row r="15585" ht="12.75" hidden="1" x14ac:dyDescent="0.2"/>
    <row r="15586" ht="12.75" hidden="1" x14ac:dyDescent="0.2"/>
    <row r="15587" ht="12.75" hidden="1" x14ac:dyDescent="0.2"/>
    <row r="15588" ht="12.75" hidden="1" x14ac:dyDescent="0.2"/>
    <row r="15589" ht="12.75" hidden="1" x14ac:dyDescent="0.2"/>
    <row r="15590" ht="12.75" hidden="1" x14ac:dyDescent="0.2"/>
    <row r="15591" ht="12.75" hidden="1" x14ac:dyDescent="0.2"/>
    <row r="15592" ht="12.75" hidden="1" x14ac:dyDescent="0.2"/>
    <row r="15593" ht="12.75" hidden="1" x14ac:dyDescent="0.2"/>
    <row r="15594" ht="12.75" hidden="1" x14ac:dyDescent="0.2"/>
    <row r="15595" ht="12.75" hidden="1" x14ac:dyDescent="0.2"/>
    <row r="15596" ht="12.75" hidden="1" x14ac:dyDescent="0.2"/>
    <row r="15597" ht="12.75" hidden="1" x14ac:dyDescent="0.2"/>
    <row r="15598" ht="12.75" hidden="1" x14ac:dyDescent="0.2"/>
    <row r="15599" ht="12.75" hidden="1" x14ac:dyDescent="0.2"/>
    <row r="15600" ht="12.75" hidden="1" x14ac:dyDescent="0.2"/>
    <row r="15601" ht="12.75" hidden="1" x14ac:dyDescent="0.2"/>
    <row r="15602" ht="12.75" hidden="1" x14ac:dyDescent="0.2"/>
    <row r="15603" ht="12.75" hidden="1" x14ac:dyDescent="0.2"/>
    <row r="15604" ht="12.75" hidden="1" x14ac:dyDescent="0.2"/>
    <row r="15605" ht="12.75" hidden="1" x14ac:dyDescent="0.2"/>
    <row r="15606" ht="12.75" hidden="1" x14ac:dyDescent="0.2"/>
    <row r="15607" ht="12.75" hidden="1" x14ac:dyDescent="0.2"/>
    <row r="15608" ht="12.75" hidden="1" x14ac:dyDescent="0.2"/>
    <row r="15609" ht="12.75" hidden="1" x14ac:dyDescent="0.2"/>
    <row r="15610" ht="12.75" hidden="1" x14ac:dyDescent="0.2"/>
    <row r="15611" ht="12.75" hidden="1" x14ac:dyDescent="0.2"/>
    <row r="15612" ht="12.75" hidden="1" x14ac:dyDescent="0.2"/>
    <row r="15613" ht="12.75" hidden="1" x14ac:dyDescent="0.2"/>
    <row r="15614" ht="12.75" hidden="1" x14ac:dyDescent="0.2"/>
    <row r="15615" ht="12.75" hidden="1" x14ac:dyDescent="0.2"/>
    <row r="15616" ht="12.75" hidden="1" x14ac:dyDescent="0.2"/>
    <row r="15617" ht="12.75" hidden="1" x14ac:dyDescent="0.2"/>
    <row r="15618" ht="12.75" hidden="1" x14ac:dyDescent="0.2"/>
    <row r="15619" ht="12.75" hidden="1" x14ac:dyDescent="0.2"/>
    <row r="15620" ht="12.75" hidden="1" x14ac:dyDescent="0.2"/>
    <row r="15621" ht="12.75" hidden="1" x14ac:dyDescent="0.2"/>
    <row r="15622" ht="12.75" hidden="1" x14ac:dyDescent="0.2"/>
    <row r="15623" ht="12.75" hidden="1" x14ac:dyDescent="0.2"/>
    <row r="15624" ht="12.75" hidden="1" x14ac:dyDescent="0.2"/>
    <row r="15625" ht="12.75" hidden="1" x14ac:dyDescent="0.2"/>
    <row r="15626" ht="12.75" hidden="1" x14ac:dyDescent="0.2"/>
    <row r="15627" ht="12.75" hidden="1" x14ac:dyDescent="0.2"/>
    <row r="15628" ht="12.75" hidden="1" x14ac:dyDescent="0.2"/>
    <row r="15629" ht="12.75" hidden="1" x14ac:dyDescent="0.2"/>
    <row r="15630" ht="12.75" hidden="1" x14ac:dyDescent="0.2"/>
    <row r="15631" ht="12.75" hidden="1" x14ac:dyDescent="0.2"/>
    <row r="15632" ht="12.75" hidden="1" x14ac:dyDescent="0.2"/>
    <row r="15633" ht="12.75" hidden="1" x14ac:dyDescent="0.2"/>
    <row r="15634" ht="12.75" hidden="1" x14ac:dyDescent="0.2"/>
    <row r="15635" ht="12.75" hidden="1" x14ac:dyDescent="0.2"/>
    <row r="15636" ht="12.75" hidden="1" x14ac:dyDescent="0.2"/>
    <row r="15637" ht="12.75" hidden="1" x14ac:dyDescent="0.2"/>
    <row r="15638" ht="12.75" hidden="1" x14ac:dyDescent="0.2"/>
    <row r="15639" ht="12.75" hidden="1" x14ac:dyDescent="0.2"/>
    <row r="15640" ht="12.75" hidden="1" x14ac:dyDescent="0.2"/>
    <row r="15641" ht="12.75" hidden="1" x14ac:dyDescent="0.2"/>
    <row r="15642" ht="12.75" hidden="1" x14ac:dyDescent="0.2"/>
    <row r="15643" ht="12.75" hidden="1" x14ac:dyDescent="0.2"/>
    <row r="15644" ht="12.75" hidden="1" x14ac:dyDescent="0.2"/>
    <row r="15645" ht="12.75" hidden="1" x14ac:dyDescent="0.2"/>
    <row r="15646" ht="12.75" hidden="1" x14ac:dyDescent="0.2"/>
    <row r="15647" ht="12.75" hidden="1" x14ac:dyDescent="0.2"/>
    <row r="15648" ht="12.75" hidden="1" x14ac:dyDescent="0.2"/>
    <row r="15649" ht="12.75" hidden="1" x14ac:dyDescent="0.2"/>
    <row r="15650" ht="12.75" hidden="1" x14ac:dyDescent="0.2"/>
    <row r="15651" ht="12.75" hidden="1" x14ac:dyDescent="0.2"/>
    <row r="15652" ht="12.75" hidden="1" x14ac:dyDescent="0.2"/>
    <row r="15653" ht="12.75" hidden="1" x14ac:dyDescent="0.2"/>
    <row r="15654" ht="12.75" hidden="1" x14ac:dyDescent="0.2"/>
    <row r="15655" ht="12.75" hidden="1" x14ac:dyDescent="0.2"/>
    <row r="15656" ht="12.75" hidden="1" x14ac:dyDescent="0.2"/>
    <row r="15657" ht="12.75" hidden="1" x14ac:dyDescent="0.2"/>
    <row r="15658" ht="12.75" hidden="1" x14ac:dyDescent="0.2"/>
    <row r="15659" ht="12.75" hidden="1" x14ac:dyDescent="0.2"/>
    <row r="15660" ht="12.75" hidden="1" x14ac:dyDescent="0.2"/>
    <row r="15661" ht="12.75" hidden="1" x14ac:dyDescent="0.2"/>
    <row r="15662" ht="12.75" hidden="1" x14ac:dyDescent="0.2"/>
    <row r="15663" ht="12.75" hidden="1" x14ac:dyDescent="0.2"/>
    <row r="15664" ht="12.75" hidden="1" x14ac:dyDescent="0.2"/>
    <row r="15665" ht="12.75" hidden="1" x14ac:dyDescent="0.2"/>
    <row r="15666" ht="12.75" hidden="1" x14ac:dyDescent="0.2"/>
    <row r="15667" ht="12.75" hidden="1" x14ac:dyDescent="0.2"/>
    <row r="15668" ht="12.75" hidden="1" x14ac:dyDescent="0.2"/>
    <row r="15669" ht="12.75" hidden="1" x14ac:dyDescent="0.2"/>
    <row r="15670" ht="12.75" hidden="1" x14ac:dyDescent="0.2"/>
    <row r="15671" ht="12.75" hidden="1" x14ac:dyDescent="0.2"/>
    <row r="15672" ht="12.75" hidden="1" x14ac:dyDescent="0.2"/>
    <row r="15673" ht="12.75" hidden="1" x14ac:dyDescent="0.2"/>
    <row r="15674" ht="12.75" hidden="1" x14ac:dyDescent="0.2"/>
    <row r="15675" ht="12.75" hidden="1" x14ac:dyDescent="0.2"/>
    <row r="15676" ht="12.75" hidden="1" x14ac:dyDescent="0.2"/>
    <row r="15677" ht="12.75" hidden="1" x14ac:dyDescent="0.2"/>
    <row r="15678" ht="12.75" hidden="1" x14ac:dyDescent="0.2"/>
    <row r="15679" ht="12.75" hidden="1" x14ac:dyDescent="0.2"/>
    <row r="15680" ht="12.75" hidden="1" x14ac:dyDescent="0.2"/>
    <row r="15681" ht="12.75" hidden="1" x14ac:dyDescent="0.2"/>
    <row r="15682" ht="12.75" hidden="1" x14ac:dyDescent="0.2"/>
    <row r="15683" ht="12.75" hidden="1" x14ac:dyDescent="0.2"/>
    <row r="15684" ht="12.75" hidden="1" x14ac:dyDescent="0.2"/>
    <row r="15685" ht="12.75" hidden="1" x14ac:dyDescent="0.2"/>
    <row r="15686" ht="12.75" hidden="1" x14ac:dyDescent="0.2"/>
    <row r="15687" ht="12.75" hidden="1" x14ac:dyDescent="0.2"/>
    <row r="15688" ht="12.75" hidden="1" x14ac:dyDescent="0.2"/>
    <row r="15689" ht="12.75" hidden="1" x14ac:dyDescent="0.2"/>
    <row r="15690" ht="12.75" hidden="1" x14ac:dyDescent="0.2"/>
    <row r="15691" ht="12.75" hidden="1" x14ac:dyDescent="0.2"/>
    <row r="15692" ht="12.75" hidden="1" x14ac:dyDescent="0.2"/>
    <row r="15693" ht="12.75" hidden="1" x14ac:dyDescent="0.2"/>
    <row r="15694" ht="12.75" hidden="1" x14ac:dyDescent="0.2"/>
    <row r="15695" ht="12.75" hidden="1" x14ac:dyDescent="0.2"/>
    <row r="15696" ht="12.75" hidden="1" x14ac:dyDescent="0.2"/>
    <row r="15697" ht="12.75" hidden="1" x14ac:dyDescent="0.2"/>
    <row r="15698" ht="12.75" hidden="1" x14ac:dyDescent="0.2"/>
    <row r="15699" ht="12.75" hidden="1" x14ac:dyDescent="0.2"/>
    <row r="15700" ht="12.75" hidden="1" x14ac:dyDescent="0.2"/>
    <row r="15701" ht="12.75" hidden="1" x14ac:dyDescent="0.2"/>
    <row r="15702" ht="12.75" hidden="1" x14ac:dyDescent="0.2"/>
    <row r="15703" ht="12.75" hidden="1" x14ac:dyDescent="0.2"/>
    <row r="15704" ht="12.75" hidden="1" x14ac:dyDescent="0.2"/>
    <row r="15705" ht="12.75" hidden="1" x14ac:dyDescent="0.2"/>
    <row r="15706" ht="12.75" hidden="1" x14ac:dyDescent="0.2"/>
    <row r="15707" ht="12.75" hidden="1" x14ac:dyDescent="0.2"/>
    <row r="15708" ht="12.75" hidden="1" x14ac:dyDescent="0.2"/>
    <row r="15709" ht="12.75" hidden="1" x14ac:dyDescent="0.2"/>
    <row r="15710" ht="12.75" hidden="1" x14ac:dyDescent="0.2"/>
    <row r="15711" ht="12.75" hidden="1" x14ac:dyDescent="0.2"/>
    <row r="15712" ht="12.75" hidden="1" x14ac:dyDescent="0.2"/>
    <row r="15713" ht="12.75" hidden="1" x14ac:dyDescent="0.2"/>
    <row r="15714" ht="12.75" hidden="1" x14ac:dyDescent="0.2"/>
    <row r="15715" ht="12.75" hidden="1" x14ac:dyDescent="0.2"/>
    <row r="15716" ht="12.75" hidden="1" x14ac:dyDescent="0.2"/>
    <row r="15717" ht="12.75" hidden="1" x14ac:dyDescent="0.2"/>
    <row r="15718" ht="12.75" hidden="1" x14ac:dyDescent="0.2"/>
    <row r="15719" ht="12.75" hidden="1" x14ac:dyDescent="0.2"/>
    <row r="15720" ht="12.75" hidden="1" x14ac:dyDescent="0.2"/>
    <row r="15721" ht="12.75" hidden="1" x14ac:dyDescent="0.2"/>
    <row r="15722" ht="12.75" hidden="1" x14ac:dyDescent="0.2"/>
    <row r="15723" ht="12.75" hidden="1" x14ac:dyDescent="0.2"/>
    <row r="15724" ht="12.75" hidden="1" x14ac:dyDescent="0.2"/>
    <row r="15725" ht="12.75" hidden="1" x14ac:dyDescent="0.2"/>
    <row r="15726" ht="12.75" hidden="1" x14ac:dyDescent="0.2"/>
    <row r="15727" ht="12.75" hidden="1" x14ac:dyDescent="0.2"/>
    <row r="15728" ht="12.75" hidden="1" x14ac:dyDescent="0.2"/>
    <row r="15729" ht="12.75" hidden="1" x14ac:dyDescent="0.2"/>
    <row r="15730" ht="12.75" hidden="1" x14ac:dyDescent="0.2"/>
    <row r="15731" ht="12.75" hidden="1" x14ac:dyDescent="0.2"/>
    <row r="15732" ht="12.75" hidden="1" x14ac:dyDescent="0.2"/>
    <row r="15733" ht="12.75" hidden="1" x14ac:dyDescent="0.2"/>
    <row r="15734" ht="12.75" hidden="1" x14ac:dyDescent="0.2"/>
    <row r="15735" ht="12.75" hidden="1" x14ac:dyDescent="0.2"/>
    <row r="15736" ht="12.75" hidden="1" x14ac:dyDescent="0.2"/>
    <row r="15737" ht="12.75" hidden="1" x14ac:dyDescent="0.2"/>
    <row r="15738" ht="12.75" hidden="1" x14ac:dyDescent="0.2"/>
    <row r="15739" ht="12.75" hidden="1" x14ac:dyDescent="0.2"/>
    <row r="15740" ht="12.75" hidden="1" x14ac:dyDescent="0.2"/>
    <row r="15741" ht="12.75" hidden="1" x14ac:dyDescent="0.2"/>
    <row r="15742" ht="12.75" hidden="1" x14ac:dyDescent="0.2"/>
    <row r="15743" ht="12.75" hidden="1" x14ac:dyDescent="0.2"/>
    <row r="15744" ht="12.75" hidden="1" x14ac:dyDescent="0.2"/>
    <row r="15745" ht="12.75" hidden="1" x14ac:dyDescent="0.2"/>
    <row r="15746" ht="12.75" hidden="1" x14ac:dyDescent="0.2"/>
    <row r="15747" ht="12.75" hidden="1" x14ac:dyDescent="0.2"/>
    <row r="15748" ht="12.75" hidden="1" x14ac:dyDescent="0.2"/>
    <row r="15749" ht="12.75" hidden="1" x14ac:dyDescent="0.2"/>
    <row r="15750" ht="12.75" hidden="1" x14ac:dyDescent="0.2"/>
    <row r="15751" ht="12.75" hidden="1" x14ac:dyDescent="0.2"/>
    <row r="15752" ht="12.75" hidden="1" x14ac:dyDescent="0.2"/>
    <row r="15753" ht="12.75" hidden="1" x14ac:dyDescent="0.2"/>
    <row r="15754" ht="12.75" hidden="1" x14ac:dyDescent="0.2"/>
    <row r="15755" ht="12.75" hidden="1" x14ac:dyDescent="0.2"/>
    <row r="15756" ht="12.75" hidden="1" x14ac:dyDescent="0.2"/>
    <row r="15757" ht="12.75" hidden="1" x14ac:dyDescent="0.2"/>
    <row r="15758" ht="12.75" hidden="1" x14ac:dyDescent="0.2"/>
    <row r="15759" ht="12.75" hidden="1" x14ac:dyDescent="0.2"/>
    <row r="15760" ht="12.75" hidden="1" x14ac:dyDescent="0.2"/>
    <row r="15761" ht="12.75" hidden="1" x14ac:dyDescent="0.2"/>
    <row r="15762" ht="12.75" hidden="1" x14ac:dyDescent="0.2"/>
    <row r="15763" ht="12.75" hidden="1" x14ac:dyDescent="0.2"/>
    <row r="15764" ht="12.75" hidden="1" x14ac:dyDescent="0.2"/>
    <row r="15765" ht="12.75" hidden="1" x14ac:dyDescent="0.2"/>
    <row r="15766" ht="12.75" hidden="1" x14ac:dyDescent="0.2"/>
    <row r="15767" ht="12.75" hidden="1" x14ac:dyDescent="0.2"/>
    <row r="15768" ht="12.75" hidden="1" x14ac:dyDescent="0.2"/>
    <row r="15769" ht="12.75" hidden="1" x14ac:dyDescent="0.2"/>
    <row r="15770" ht="12.75" hidden="1" x14ac:dyDescent="0.2"/>
    <row r="15771" ht="12.75" hidden="1" x14ac:dyDescent="0.2"/>
    <row r="15772" ht="12.75" hidden="1" x14ac:dyDescent="0.2"/>
    <row r="15773" ht="12.75" hidden="1" x14ac:dyDescent="0.2"/>
    <row r="15774" ht="12.75" hidden="1" x14ac:dyDescent="0.2"/>
    <row r="15775" ht="12.75" hidden="1" x14ac:dyDescent="0.2"/>
    <row r="15776" ht="12.75" hidden="1" x14ac:dyDescent="0.2"/>
    <row r="15777" ht="12.75" hidden="1" x14ac:dyDescent="0.2"/>
    <row r="15778" ht="12.75" hidden="1" x14ac:dyDescent="0.2"/>
    <row r="15779" ht="12.75" hidden="1" x14ac:dyDescent="0.2"/>
    <row r="15780" ht="12.75" hidden="1" x14ac:dyDescent="0.2"/>
    <row r="15781" ht="12.75" hidden="1" x14ac:dyDescent="0.2"/>
    <row r="15782" ht="12.75" hidden="1" x14ac:dyDescent="0.2"/>
    <row r="15783" ht="12.75" hidden="1" x14ac:dyDescent="0.2"/>
    <row r="15784" ht="12.75" hidden="1" x14ac:dyDescent="0.2"/>
    <row r="15785" ht="12.75" hidden="1" x14ac:dyDescent="0.2"/>
    <row r="15786" ht="12.75" hidden="1" x14ac:dyDescent="0.2"/>
    <row r="15787" ht="12.75" hidden="1" x14ac:dyDescent="0.2"/>
    <row r="15788" ht="12.75" hidden="1" x14ac:dyDescent="0.2"/>
    <row r="15789" ht="12.75" hidden="1" x14ac:dyDescent="0.2"/>
    <row r="15790" ht="12.75" hidden="1" x14ac:dyDescent="0.2"/>
    <row r="15791" ht="12.75" hidden="1" x14ac:dyDescent="0.2"/>
    <row r="15792" ht="12.75" hidden="1" x14ac:dyDescent="0.2"/>
    <row r="15793" ht="12.75" hidden="1" x14ac:dyDescent="0.2"/>
    <row r="15794" ht="12.75" hidden="1" x14ac:dyDescent="0.2"/>
    <row r="15795" ht="12.75" hidden="1" x14ac:dyDescent="0.2"/>
    <row r="15796" ht="12.75" hidden="1" x14ac:dyDescent="0.2"/>
    <row r="15797" ht="12.75" hidden="1" x14ac:dyDescent="0.2"/>
    <row r="15798" ht="12.75" hidden="1" x14ac:dyDescent="0.2"/>
    <row r="15799" ht="12.75" hidden="1" x14ac:dyDescent="0.2"/>
    <row r="15800" ht="12.75" hidden="1" x14ac:dyDescent="0.2"/>
    <row r="15801" ht="12.75" hidden="1" x14ac:dyDescent="0.2"/>
    <row r="15802" ht="12.75" hidden="1" x14ac:dyDescent="0.2"/>
    <row r="15803" ht="12.75" hidden="1" x14ac:dyDescent="0.2"/>
    <row r="15804" ht="12.75" hidden="1" x14ac:dyDescent="0.2"/>
    <row r="15805" ht="12.75" hidden="1" x14ac:dyDescent="0.2"/>
    <row r="15806" ht="12.75" hidden="1" x14ac:dyDescent="0.2"/>
    <row r="15807" ht="12.75" hidden="1" x14ac:dyDescent="0.2"/>
    <row r="15808" ht="12.75" hidden="1" x14ac:dyDescent="0.2"/>
    <row r="15809" ht="12.75" hidden="1" x14ac:dyDescent="0.2"/>
    <row r="15810" ht="12.75" hidden="1" x14ac:dyDescent="0.2"/>
    <row r="15811" ht="12.75" hidden="1" x14ac:dyDescent="0.2"/>
    <row r="15812" ht="12.75" hidden="1" x14ac:dyDescent="0.2"/>
    <row r="15813" ht="12.75" hidden="1" x14ac:dyDescent="0.2"/>
    <row r="15814" ht="12.75" hidden="1" x14ac:dyDescent="0.2"/>
    <row r="15815" ht="12.75" hidden="1" x14ac:dyDescent="0.2"/>
    <row r="15816" ht="12.75" hidden="1" x14ac:dyDescent="0.2"/>
    <row r="15817" ht="12.75" hidden="1" x14ac:dyDescent="0.2"/>
    <row r="15818" ht="12.75" hidden="1" x14ac:dyDescent="0.2"/>
    <row r="15819" ht="12.75" hidden="1" x14ac:dyDescent="0.2"/>
    <row r="15820" ht="12.75" hidden="1" x14ac:dyDescent="0.2"/>
    <row r="15821" ht="12.75" hidden="1" x14ac:dyDescent="0.2"/>
    <row r="15822" ht="12.75" hidden="1" x14ac:dyDescent="0.2"/>
    <row r="15823" ht="12.75" hidden="1" x14ac:dyDescent="0.2"/>
    <row r="15824" ht="12.75" hidden="1" x14ac:dyDescent="0.2"/>
    <row r="15825" ht="12.75" hidden="1" x14ac:dyDescent="0.2"/>
    <row r="15826" ht="12.75" hidden="1" x14ac:dyDescent="0.2"/>
    <row r="15827" ht="12.75" hidden="1" x14ac:dyDescent="0.2"/>
    <row r="15828" ht="12.75" hidden="1" x14ac:dyDescent="0.2"/>
    <row r="15829" ht="12.75" hidden="1" x14ac:dyDescent="0.2"/>
    <row r="15830" ht="12.75" hidden="1" x14ac:dyDescent="0.2"/>
    <row r="15831" ht="12.75" hidden="1" x14ac:dyDescent="0.2"/>
    <row r="15832" ht="12.75" hidden="1" x14ac:dyDescent="0.2"/>
    <row r="15833" ht="12.75" hidden="1" x14ac:dyDescent="0.2"/>
    <row r="15834" ht="12.75" hidden="1" x14ac:dyDescent="0.2"/>
    <row r="15835" ht="12.75" hidden="1" x14ac:dyDescent="0.2"/>
    <row r="15836" ht="12.75" hidden="1" x14ac:dyDescent="0.2"/>
    <row r="15837" ht="12.75" hidden="1" x14ac:dyDescent="0.2"/>
    <row r="15838" ht="12.75" hidden="1" x14ac:dyDescent="0.2"/>
    <row r="15839" ht="12.75" hidden="1" x14ac:dyDescent="0.2"/>
    <row r="15840" ht="12.75" hidden="1" x14ac:dyDescent="0.2"/>
    <row r="15841" ht="12.75" hidden="1" x14ac:dyDescent="0.2"/>
    <row r="15842" ht="12.75" hidden="1" x14ac:dyDescent="0.2"/>
    <row r="15843" ht="12.75" hidden="1" x14ac:dyDescent="0.2"/>
    <row r="15844" ht="12.75" hidden="1" x14ac:dyDescent="0.2"/>
    <row r="15845" ht="12.75" hidden="1" x14ac:dyDescent="0.2"/>
    <row r="15846" ht="12.75" hidden="1" x14ac:dyDescent="0.2"/>
    <row r="15847" ht="12.75" hidden="1" x14ac:dyDescent="0.2"/>
    <row r="15848" ht="12.75" hidden="1" x14ac:dyDescent="0.2"/>
    <row r="15849" ht="12.75" hidden="1" x14ac:dyDescent="0.2"/>
    <row r="15850" ht="12.75" hidden="1" x14ac:dyDescent="0.2"/>
    <row r="15851" ht="12.75" hidden="1" x14ac:dyDescent="0.2"/>
    <row r="15852" ht="12.75" hidden="1" x14ac:dyDescent="0.2"/>
    <row r="15853" ht="12.75" hidden="1" x14ac:dyDescent="0.2"/>
    <row r="15854" ht="12.75" hidden="1" x14ac:dyDescent="0.2"/>
    <row r="15855" ht="12.75" hidden="1" x14ac:dyDescent="0.2"/>
    <row r="15856" ht="12.75" hidden="1" x14ac:dyDescent="0.2"/>
    <row r="15857" ht="12.75" hidden="1" x14ac:dyDescent="0.2"/>
    <row r="15858" ht="12.75" hidden="1" x14ac:dyDescent="0.2"/>
    <row r="15859" ht="12.75" hidden="1" x14ac:dyDescent="0.2"/>
    <row r="15860" ht="12.75" hidden="1" x14ac:dyDescent="0.2"/>
    <row r="15861" ht="12.75" hidden="1" x14ac:dyDescent="0.2"/>
    <row r="15862" ht="12.75" hidden="1" x14ac:dyDescent="0.2"/>
    <row r="15863" ht="12.75" hidden="1" x14ac:dyDescent="0.2"/>
    <row r="15864" ht="12.75" hidden="1" x14ac:dyDescent="0.2"/>
    <row r="15865" ht="12.75" hidden="1" x14ac:dyDescent="0.2"/>
    <row r="15866" ht="12.75" hidden="1" x14ac:dyDescent="0.2"/>
    <row r="15867" ht="12.75" hidden="1" x14ac:dyDescent="0.2"/>
    <row r="15868" ht="12.75" hidden="1" x14ac:dyDescent="0.2"/>
    <row r="15869" ht="12.75" hidden="1" x14ac:dyDescent="0.2"/>
    <row r="15870" ht="12.75" hidden="1" x14ac:dyDescent="0.2"/>
    <row r="15871" ht="12.75" hidden="1" x14ac:dyDescent="0.2"/>
    <row r="15872" ht="12.75" hidden="1" x14ac:dyDescent="0.2"/>
    <row r="15873" ht="12.75" hidden="1" x14ac:dyDescent="0.2"/>
    <row r="15874" ht="12.75" hidden="1" x14ac:dyDescent="0.2"/>
    <row r="15875" ht="12.75" hidden="1" x14ac:dyDescent="0.2"/>
    <row r="15876" ht="12.75" hidden="1" x14ac:dyDescent="0.2"/>
    <row r="15877" ht="12.75" hidden="1" x14ac:dyDescent="0.2"/>
    <row r="15878" ht="12.75" hidden="1" x14ac:dyDescent="0.2"/>
    <row r="15879" ht="12.75" hidden="1" x14ac:dyDescent="0.2"/>
    <row r="15880" ht="12.75" hidden="1" x14ac:dyDescent="0.2"/>
    <row r="15881" ht="12.75" hidden="1" x14ac:dyDescent="0.2"/>
    <row r="15882" ht="12.75" hidden="1" x14ac:dyDescent="0.2"/>
    <row r="15883" ht="12.75" hidden="1" x14ac:dyDescent="0.2"/>
    <row r="15884" ht="12.75" hidden="1" x14ac:dyDescent="0.2"/>
    <row r="15885" ht="12.75" hidden="1" x14ac:dyDescent="0.2"/>
    <row r="15886" ht="12.75" hidden="1" x14ac:dyDescent="0.2"/>
    <row r="15887" ht="12.75" hidden="1" x14ac:dyDescent="0.2"/>
    <row r="15888" ht="12.75" hidden="1" x14ac:dyDescent="0.2"/>
    <row r="15889" ht="12.75" hidden="1" x14ac:dyDescent="0.2"/>
    <row r="15890" ht="12.75" hidden="1" x14ac:dyDescent="0.2"/>
    <row r="15891" ht="12.75" hidden="1" x14ac:dyDescent="0.2"/>
    <row r="15892" ht="12.75" hidden="1" x14ac:dyDescent="0.2"/>
    <row r="15893" ht="12.75" hidden="1" x14ac:dyDescent="0.2"/>
    <row r="15894" ht="12.75" hidden="1" x14ac:dyDescent="0.2"/>
    <row r="15895" ht="12.75" hidden="1" x14ac:dyDescent="0.2"/>
    <row r="15896" ht="12.75" hidden="1" x14ac:dyDescent="0.2"/>
    <row r="15897" ht="12.75" hidden="1" x14ac:dyDescent="0.2"/>
    <row r="15898" ht="12.75" hidden="1" x14ac:dyDescent="0.2"/>
    <row r="15899" ht="12.75" hidden="1" x14ac:dyDescent="0.2"/>
    <row r="15900" ht="12.75" hidden="1" x14ac:dyDescent="0.2"/>
    <row r="15901" ht="12.75" hidden="1" x14ac:dyDescent="0.2"/>
    <row r="15902" ht="12.75" hidden="1" x14ac:dyDescent="0.2"/>
    <row r="15903" ht="12.75" hidden="1" x14ac:dyDescent="0.2"/>
    <row r="15904" ht="12.75" hidden="1" x14ac:dyDescent="0.2"/>
    <row r="15905" ht="12.75" hidden="1" x14ac:dyDescent="0.2"/>
    <row r="15906" ht="12.75" hidden="1" x14ac:dyDescent="0.2"/>
    <row r="15907" ht="12.75" hidden="1" x14ac:dyDescent="0.2"/>
    <row r="15908" ht="12.75" hidden="1" x14ac:dyDescent="0.2"/>
    <row r="15909" ht="12.75" hidden="1" x14ac:dyDescent="0.2"/>
    <row r="15910" ht="12.75" hidden="1" x14ac:dyDescent="0.2"/>
    <row r="15911" ht="12.75" hidden="1" x14ac:dyDescent="0.2"/>
    <row r="15912" ht="12.75" hidden="1" x14ac:dyDescent="0.2"/>
    <row r="15913" ht="12.75" hidden="1" x14ac:dyDescent="0.2"/>
    <row r="15914" ht="12.75" hidden="1" x14ac:dyDescent="0.2"/>
    <row r="15915" ht="12.75" hidden="1" x14ac:dyDescent="0.2"/>
    <row r="15916" ht="12.75" hidden="1" x14ac:dyDescent="0.2"/>
    <row r="15917" ht="12.75" hidden="1" x14ac:dyDescent="0.2"/>
    <row r="15918" ht="12.75" hidden="1" x14ac:dyDescent="0.2"/>
    <row r="15919" ht="12.75" hidden="1" x14ac:dyDescent="0.2"/>
    <row r="15920" ht="12.75" hidden="1" x14ac:dyDescent="0.2"/>
    <row r="15921" ht="12.75" hidden="1" x14ac:dyDescent="0.2"/>
    <row r="15922" ht="12.75" hidden="1" x14ac:dyDescent="0.2"/>
    <row r="15923" ht="12.75" hidden="1" x14ac:dyDescent="0.2"/>
    <row r="15924" ht="12.75" hidden="1" x14ac:dyDescent="0.2"/>
    <row r="15925" ht="12.75" hidden="1" x14ac:dyDescent="0.2"/>
    <row r="15926" ht="12.75" hidden="1" x14ac:dyDescent="0.2"/>
    <row r="15927" ht="12.75" hidden="1" x14ac:dyDescent="0.2"/>
    <row r="15928" ht="12.75" hidden="1" x14ac:dyDescent="0.2"/>
    <row r="15929" ht="12.75" hidden="1" x14ac:dyDescent="0.2"/>
    <row r="15930" ht="12.75" hidden="1" x14ac:dyDescent="0.2"/>
    <row r="15931" ht="12.75" hidden="1" x14ac:dyDescent="0.2"/>
    <row r="15932" ht="12.75" hidden="1" x14ac:dyDescent="0.2"/>
    <row r="15933" ht="12.75" hidden="1" x14ac:dyDescent="0.2"/>
    <row r="15934" ht="12.75" hidden="1" x14ac:dyDescent="0.2"/>
    <row r="15935" ht="12.75" hidden="1" x14ac:dyDescent="0.2"/>
    <row r="15936" ht="12.75" hidden="1" x14ac:dyDescent="0.2"/>
    <row r="15937" ht="12.75" hidden="1" x14ac:dyDescent="0.2"/>
    <row r="15938" ht="12.75" hidden="1" x14ac:dyDescent="0.2"/>
    <row r="15939" ht="12.75" hidden="1" x14ac:dyDescent="0.2"/>
    <row r="15940" ht="12.75" hidden="1" x14ac:dyDescent="0.2"/>
    <row r="15941" ht="12.75" hidden="1" x14ac:dyDescent="0.2"/>
    <row r="15942" ht="12.75" hidden="1" x14ac:dyDescent="0.2"/>
    <row r="15943" ht="12.75" hidden="1" x14ac:dyDescent="0.2"/>
    <row r="15944" ht="12.75" hidden="1" x14ac:dyDescent="0.2"/>
    <row r="15945" ht="12.75" hidden="1" x14ac:dyDescent="0.2"/>
    <row r="15946" ht="12.75" hidden="1" x14ac:dyDescent="0.2"/>
    <row r="15947" ht="12.75" hidden="1" x14ac:dyDescent="0.2"/>
    <row r="15948" ht="12.75" hidden="1" x14ac:dyDescent="0.2"/>
    <row r="15949" ht="12.75" hidden="1" x14ac:dyDescent="0.2"/>
    <row r="15950" ht="12.75" hidden="1" x14ac:dyDescent="0.2"/>
    <row r="15951" ht="12.75" hidden="1" x14ac:dyDescent="0.2"/>
    <row r="15952" ht="12.75" hidden="1" x14ac:dyDescent="0.2"/>
    <row r="15953" ht="12.75" hidden="1" x14ac:dyDescent="0.2"/>
    <row r="15954" ht="12.75" hidden="1" x14ac:dyDescent="0.2"/>
    <row r="15955" ht="12.75" hidden="1" x14ac:dyDescent="0.2"/>
    <row r="15956" ht="12.75" hidden="1" x14ac:dyDescent="0.2"/>
    <row r="15957" ht="12.75" hidden="1" x14ac:dyDescent="0.2"/>
    <row r="15958" ht="12.75" hidden="1" x14ac:dyDescent="0.2"/>
    <row r="15959" ht="12.75" hidden="1" x14ac:dyDescent="0.2"/>
    <row r="15960" ht="12.75" hidden="1" x14ac:dyDescent="0.2"/>
    <row r="15961" ht="12.75" hidden="1" x14ac:dyDescent="0.2"/>
    <row r="15962" ht="12.75" hidden="1" x14ac:dyDescent="0.2"/>
    <row r="15963" ht="12.75" hidden="1" x14ac:dyDescent="0.2"/>
    <row r="15964" ht="12.75" hidden="1" x14ac:dyDescent="0.2"/>
    <row r="15965" ht="12.75" hidden="1" x14ac:dyDescent="0.2"/>
    <row r="15966" ht="12.75" hidden="1" x14ac:dyDescent="0.2"/>
    <row r="15967" ht="12.75" hidden="1" x14ac:dyDescent="0.2"/>
    <row r="15968" ht="12.75" hidden="1" x14ac:dyDescent="0.2"/>
    <row r="15969" ht="12.75" hidden="1" x14ac:dyDescent="0.2"/>
    <row r="15970" ht="12.75" hidden="1" x14ac:dyDescent="0.2"/>
    <row r="15971" ht="12.75" hidden="1" x14ac:dyDescent="0.2"/>
    <row r="15972" ht="12.75" hidden="1" x14ac:dyDescent="0.2"/>
    <row r="15973" ht="12.75" hidden="1" x14ac:dyDescent="0.2"/>
    <row r="15974" ht="12.75" hidden="1" x14ac:dyDescent="0.2"/>
    <row r="15975" ht="12.75" hidden="1" x14ac:dyDescent="0.2"/>
    <row r="15976" ht="12.75" hidden="1" x14ac:dyDescent="0.2"/>
    <row r="15977" ht="12.75" hidden="1" x14ac:dyDescent="0.2"/>
    <row r="15978" ht="12.75" hidden="1" x14ac:dyDescent="0.2"/>
    <row r="15979" ht="12.75" hidden="1" x14ac:dyDescent="0.2"/>
    <row r="15980" ht="12.75" hidden="1" x14ac:dyDescent="0.2"/>
    <row r="15981" ht="12.75" hidden="1" x14ac:dyDescent="0.2"/>
    <row r="15982" ht="12.75" hidden="1" x14ac:dyDescent="0.2"/>
    <row r="15983" ht="12.75" hidden="1" x14ac:dyDescent="0.2"/>
    <row r="15984" ht="12.75" hidden="1" x14ac:dyDescent="0.2"/>
    <row r="15985" ht="12.75" hidden="1" x14ac:dyDescent="0.2"/>
    <row r="15986" ht="12.75" hidden="1" x14ac:dyDescent="0.2"/>
    <row r="15987" ht="12.75" hidden="1" x14ac:dyDescent="0.2"/>
    <row r="15988" ht="12.75" hidden="1" x14ac:dyDescent="0.2"/>
    <row r="15989" ht="12.75" hidden="1" x14ac:dyDescent="0.2"/>
    <row r="15990" ht="12.75" hidden="1" x14ac:dyDescent="0.2"/>
    <row r="15991" ht="12.75" hidden="1" x14ac:dyDescent="0.2"/>
    <row r="15992" ht="12.75" hidden="1" x14ac:dyDescent="0.2"/>
    <row r="15993" ht="12.75" hidden="1" x14ac:dyDescent="0.2"/>
    <row r="15994" ht="12.75" hidden="1" x14ac:dyDescent="0.2"/>
    <row r="15995" ht="12.75" hidden="1" x14ac:dyDescent="0.2"/>
    <row r="15996" ht="12.75" hidden="1" x14ac:dyDescent="0.2"/>
    <row r="15997" ht="12.75" hidden="1" x14ac:dyDescent="0.2"/>
    <row r="15998" ht="12.75" hidden="1" x14ac:dyDescent="0.2"/>
    <row r="15999" ht="12.75" hidden="1" x14ac:dyDescent="0.2"/>
    <row r="16000" ht="12.75" hidden="1" x14ac:dyDescent="0.2"/>
    <row r="16001" ht="12.75" hidden="1" x14ac:dyDescent="0.2"/>
    <row r="16002" ht="12.75" hidden="1" x14ac:dyDescent="0.2"/>
    <row r="16003" ht="12.75" hidden="1" x14ac:dyDescent="0.2"/>
    <row r="16004" ht="12.75" hidden="1" x14ac:dyDescent="0.2"/>
    <row r="16005" ht="12.75" hidden="1" x14ac:dyDescent="0.2"/>
    <row r="16006" ht="12.75" hidden="1" x14ac:dyDescent="0.2"/>
    <row r="16007" ht="12.75" hidden="1" x14ac:dyDescent="0.2"/>
    <row r="16008" ht="12.75" hidden="1" x14ac:dyDescent="0.2"/>
    <row r="16009" ht="12.75" hidden="1" x14ac:dyDescent="0.2"/>
    <row r="16010" ht="12.75" hidden="1" x14ac:dyDescent="0.2"/>
    <row r="16011" ht="12.75" hidden="1" x14ac:dyDescent="0.2"/>
    <row r="16012" ht="12.75" hidden="1" x14ac:dyDescent="0.2"/>
    <row r="16013" ht="12.75" hidden="1" x14ac:dyDescent="0.2"/>
    <row r="16014" ht="12.75" hidden="1" x14ac:dyDescent="0.2"/>
    <row r="16015" ht="12.75" hidden="1" x14ac:dyDescent="0.2"/>
    <row r="16016" ht="12.75" hidden="1" x14ac:dyDescent="0.2"/>
    <row r="16017" ht="12.75" hidden="1" x14ac:dyDescent="0.2"/>
    <row r="16018" ht="12.75" hidden="1" x14ac:dyDescent="0.2"/>
    <row r="16019" ht="12.75" hidden="1" x14ac:dyDescent="0.2"/>
    <row r="16020" ht="12.75" hidden="1" x14ac:dyDescent="0.2"/>
    <row r="16021" ht="12.75" hidden="1" x14ac:dyDescent="0.2"/>
    <row r="16022" ht="12.75" hidden="1" x14ac:dyDescent="0.2"/>
    <row r="16023" ht="12.75" hidden="1" x14ac:dyDescent="0.2"/>
    <row r="16024" ht="12.75" hidden="1" x14ac:dyDescent="0.2"/>
    <row r="16025" ht="12.75" hidden="1" x14ac:dyDescent="0.2"/>
    <row r="16026" ht="12.75" hidden="1" x14ac:dyDescent="0.2"/>
    <row r="16027" ht="12.75" hidden="1" x14ac:dyDescent="0.2"/>
    <row r="16028" ht="12.75" hidden="1" x14ac:dyDescent="0.2"/>
    <row r="16029" ht="12.75" hidden="1" x14ac:dyDescent="0.2"/>
    <row r="16030" ht="12.75" hidden="1" x14ac:dyDescent="0.2"/>
    <row r="16031" ht="12.75" hidden="1" x14ac:dyDescent="0.2"/>
    <row r="16032" ht="12.75" hidden="1" x14ac:dyDescent="0.2"/>
    <row r="16033" ht="12.75" hidden="1" x14ac:dyDescent="0.2"/>
    <row r="16034" ht="12.75" hidden="1" x14ac:dyDescent="0.2"/>
    <row r="16035" ht="12.75" hidden="1" x14ac:dyDescent="0.2"/>
    <row r="16036" ht="12.75" hidden="1" x14ac:dyDescent="0.2"/>
    <row r="16037" ht="12.75" hidden="1" x14ac:dyDescent="0.2"/>
    <row r="16038" ht="12.75" hidden="1" x14ac:dyDescent="0.2"/>
    <row r="16039" ht="12.75" hidden="1" x14ac:dyDescent="0.2"/>
    <row r="16040" ht="12.75" hidden="1" x14ac:dyDescent="0.2"/>
    <row r="16041" ht="12.75" hidden="1" x14ac:dyDescent="0.2"/>
    <row r="16042" ht="12.75" hidden="1" x14ac:dyDescent="0.2"/>
    <row r="16043" ht="12.75" hidden="1" x14ac:dyDescent="0.2"/>
    <row r="16044" ht="12.75" hidden="1" x14ac:dyDescent="0.2"/>
    <row r="16045" ht="12.75" hidden="1" x14ac:dyDescent="0.2"/>
    <row r="16046" ht="12.75" hidden="1" x14ac:dyDescent="0.2"/>
    <row r="16047" ht="12.75" hidden="1" x14ac:dyDescent="0.2"/>
    <row r="16048" ht="12.75" hidden="1" x14ac:dyDescent="0.2"/>
    <row r="16049" ht="12.75" hidden="1" x14ac:dyDescent="0.2"/>
    <row r="16050" ht="12.75" hidden="1" x14ac:dyDescent="0.2"/>
    <row r="16051" ht="12.75" hidden="1" x14ac:dyDescent="0.2"/>
    <row r="16052" ht="12.75" hidden="1" x14ac:dyDescent="0.2"/>
    <row r="16053" ht="12.75" hidden="1" x14ac:dyDescent="0.2"/>
    <row r="16054" ht="12.75" hidden="1" x14ac:dyDescent="0.2"/>
    <row r="16055" ht="12.75" hidden="1" x14ac:dyDescent="0.2"/>
    <row r="16056" ht="12.75" hidden="1" x14ac:dyDescent="0.2"/>
    <row r="16057" ht="12.75" hidden="1" x14ac:dyDescent="0.2"/>
    <row r="16058" ht="12.75" hidden="1" x14ac:dyDescent="0.2"/>
    <row r="16059" ht="12.75" hidden="1" x14ac:dyDescent="0.2"/>
    <row r="16060" ht="12.75" hidden="1" x14ac:dyDescent="0.2"/>
    <row r="16061" ht="12.75" hidden="1" x14ac:dyDescent="0.2"/>
    <row r="16062" ht="12.75" hidden="1" x14ac:dyDescent="0.2"/>
    <row r="16063" ht="12.75" hidden="1" x14ac:dyDescent="0.2"/>
    <row r="16064" ht="12.75" hidden="1" x14ac:dyDescent="0.2"/>
    <row r="16065" ht="12.75" hidden="1" x14ac:dyDescent="0.2"/>
    <row r="16066" ht="12.75" hidden="1" x14ac:dyDescent="0.2"/>
    <row r="16067" ht="12.75" hidden="1" x14ac:dyDescent="0.2"/>
    <row r="16068" ht="12.75" hidden="1" x14ac:dyDescent="0.2"/>
    <row r="16069" ht="12.75" hidden="1" x14ac:dyDescent="0.2"/>
    <row r="16070" ht="12.75" hidden="1" x14ac:dyDescent="0.2"/>
    <row r="16071" ht="12.75" hidden="1" x14ac:dyDescent="0.2"/>
    <row r="16072" ht="12.75" hidden="1" x14ac:dyDescent="0.2"/>
    <row r="16073" ht="12.75" hidden="1" x14ac:dyDescent="0.2"/>
    <row r="16074" ht="12.75" hidden="1" x14ac:dyDescent="0.2"/>
    <row r="16075" ht="12.75" hidden="1" x14ac:dyDescent="0.2"/>
    <row r="16076" ht="12.75" hidden="1" x14ac:dyDescent="0.2"/>
    <row r="16077" ht="12.75" hidden="1" x14ac:dyDescent="0.2"/>
    <row r="16078" ht="12.75" hidden="1" x14ac:dyDescent="0.2"/>
    <row r="16079" ht="12.75" hidden="1" x14ac:dyDescent="0.2"/>
    <row r="16080" ht="12.75" hidden="1" x14ac:dyDescent="0.2"/>
    <row r="16081" ht="12.75" hidden="1" x14ac:dyDescent="0.2"/>
    <row r="16082" ht="12.75" hidden="1" x14ac:dyDescent="0.2"/>
    <row r="16083" ht="12.75" hidden="1" x14ac:dyDescent="0.2"/>
    <row r="16084" ht="12.75" hidden="1" x14ac:dyDescent="0.2"/>
    <row r="16085" ht="12.75" hidden="1" x14ac:dyDescent="0.2"/>
    <row r="16086" ht="12.75" hidden="1" x14ac:dyDescent="0.2"/>
    <row r="16087" ht="12.75" hidden="1" x14ac:dyDescent="0.2"/>
    <row r="16088" ht="12.75" hidden="1" x14ac:dyDescent="0.2"/>
    <row r="16089" ht="12.75" hidden="1" x14ac:dyDescent="0.2"/>
    <row r="16090" ht="12.75" hidden="1" x14ac:dyDescent="0.2"/>
    <row r="16091" ht="12.75" hidden="1" x14ac:dyDescent="0.2"/>
    <row r="16092" ht="12.75" hidden="1" x14ac:dyDescent="0.2"/>
    <row r="16093" ht="12.75" hidden="1" x14ac:dyDescent="0.2"/>
    <row r="16094" ht="12.75" hidden="1" x14ac:dyDescent="0.2"/>
    <row r="16095" ht="12.75" hidden="1" x14ac:dyDescent="0.2"/>
    <row r="16096" ht="12.75" hidden="1" x14ac:dyDescent="0.2"/>
    <row r="16097" ht="12.75" hidden="1" x14ac:dyDescent="0.2"/>
    <row r="16098" ht="12.75" hidden="1" x14ac:dyDescent="0.2"/>
    <row r="16099" ht="12.75" hidden="1" x14ac:dyDescent="0.2"/>
    <row r="16100" ht="12.75" hidden="1" x14ac:dyDescent="0.2"/>
    <row r="16101" ht="12.75" hidden="1" x14ac:dyDescent="0.2"/>
    <row r="16102" ht="12.75" hidden="1" x14ac:dyDescent="0.2"/>
    <row r="16103" ht="12.75" hidden="1" x14ac:dyDescent="0.2"/>
    <row r="16104" ht="12.75" hidden="1" x14ac:dyDescent="0.2"/>
    <row r="16105" ht="12.75" hidden="1" x14ac:dyDescent="0.2"/>
    <row r="16106" ht="12.75" hidden="1" x14ac:dyDescent="0.2"/>
    <row r="16107" ht="12.75" hidden="1" x14ac:dyDescent="0.2"/>
    <row r="16108" ht="12.75" hidden="1" x14ac:dyDescent="0.2"/>
    <row r="16109" ht="12.75" hidden="1" x14ac:dyDescent="0.2"/>
    <row r="16110" ht="12.75" hidden="1" x14ac:dyDescent="0.2"/>
    <row r="16111" ht="12.75" hidden="1" x14ac:dyDescent="0.2"/>
    <row r="16112" ht="12.75" hidden="1" x14ac:dyDescent="0.2"/>
    <row r="16113" ht="12.75" hidden="1" x14ac:dyDescent="0.2"/>
    <row r="16114" ht="12.75" hidden="1" x14ac:dyDescent="0.2"/>
    <row r="16115" ht="12.75" hidden="1" x14ac:dyDescent="0.2"/>
    <row r="16116" ht="12.75" hidden="1" x14ac:dyDescent="0.2"/>
    <row r="16117" ht="12.75" hidden="1" x14ac:dyDescent="0.2"/>
    <row r="16118" ht="12.75" hidden="1" x14ac:dyDescent="0.2"/>
    <row r="16119" ht="12.75" hidden="1" x14ac:dyDescent="0.2"/>
    <row r="16120" ht="12.75" hidden="1" x14ac:dyDescent="0.2"/>
    <row r="16121" ht="12.75" hidden="1" x14ac:dyDescent="0.2"/>
    <row r="16122" ht="12.75" hidden="1" x14ac:dyDescent="0.2"/>
    <row r="16123" ht="12.75" hidden="1" x14ac:dyDescent="0.2"/>
    <row r="16124" ht="12.75" hidden="1" x14ac:dyDescent="0.2"/>
    <row r="16125" ht="12.75" hidden="1" x14ac:dyDescent="0.2"/>
    <row r="16126" ht="12.75" hidden="1" x14ac:dyDescent="0.2"/>
    <row r="16127" ht="12.75" hidden="1" x14ac:dyDescent="0.2"/>
    <row r="16128" ht="12.75" hidden="1" x14ac:dyDescent="0.2"/>
    <row r="16129" ht="12.75" hidden="1" x14ac:dyDescent="0.2"/>
    <row r="16130" ht="12.75" hidden="1" x14ac:dyDescent="0.2"/>
    <row r="16131" ht="12.75" hidden="1" x14ac:dyDescent="0.2"/>
    <row r="16132" ht="12.75" hidden="1" x14ac:dyDescent="0.2"/>
    <row r="16133" ht="12.75" hidden="1" x14ac:dyDescent="0.2"/>
    <row r="16134" ht="12.75" hidden="1" x14ac:dyDescent="0.2"/>
    <row r="16135" ht="12.75" hidden="1" x14ac:dyDescent="0.2"/>
    <row r="16136" ht="12.75" hidden="1" x14ac:dyDescent="0.2"/>
    <row r="16137" ht="12.75" hidden="1" x14ac:dyDescent="0.2"/>
    <row r="16138" ht="12.75" hidden="1" x14ac:dyDescent="0.2"/>
    <row r="16139" ht="12.75" hidden="1" x14ac:dyDescent="0.2"/>
    <row r="16140" ht="12.75" hidden="1" x14ac:dyDescent="0.2"/>
    <row r="16141" ht="12.75" hidden="1" x14ac:dyDescent="0.2"/>
    <row r="16142" ht="12.75" hidden="1" x14ac:dyDescent="0.2"/>
    <row r="16143" ht="12.75" hidden="1" x14ac:dyDescent="0.2"/>
    <row r="16144" ht="12.75" hidden="1" x14ac:dyDescent="0.2"/>
    <row r="16145" ht="12.75" hidden="1" x14ac:dyDescent="0.2"/>
    <row r="16146" ht="12.75" hidden="1" x14ac:dyDescent="0.2"/>
    <row r="16147" ht="12.75" hidden="1" x14ac:dyDescent="0.2"/>
    <row r="16148" ht="12.75" hidden="1" x14ac:dyDescent="0.2"/>
    <row r="16149" ht="12.75" hidden="1" x14ac:dyDescent="0.2"/>
    <row r="16150" ht="12.75" hidden="1" x14ac:dyDescent="0.2"/>
    <row r="16151" ht="12.75" hidden="1" x14ac:dyDescent="0.2"/>
    <row r="16152" ht="12.75" hidden="1" x14ac:dyDescent="0.2"/>
    <row r="16153" ht="12.75" hidden="1" x14ac:dyDescent="0.2"/>
    <row r="16154" ht="12.75" hidden="1" x14ac:dyDescent="0.2"/>
    <row r="16155" ht="12.75" hidden="1" x14ac:dyDescent="0.2"/>
    <row r="16156" ht="12.75" hidden="1" x14ac:dyDescent="0.2"/>
    <row r="16157" ht="12.75" hidden="1" x14ac:dyDescent="0.2"/>
    <row r="16158" ht="12.75" hidden="1" x14ac:dyDescent="0.2"/>
    <row r="16159" ht="12.75" hidden="1" x14ac:dyDescent="0.2"/>
    <row r="16160" ht="12.75" hidden="1" x14ac:dyDescent="0.2"/>
    <row r="16161" ht="12.75" hidden="1" x14ac:dyDescent="0.2"/>
    <row r="16162" ht="12.75" hidden="1" x14ac:dyDescent="0.2"/>
    <row r="16163" ht="12.75" hidden="1" x14ac:dyDescent="0.2"/>
    <row r="16164" ht="12.75" hidden="1" x14ac:dyDescent="0.2"/>
    <row r="16165" ht="12.75" hidden="1" x14ac:dyDescent="0.2"/>
    <row r="16166" ht="12.75" hidden="1" x14ac:dyDescent="0.2"/>
    <row r="16167" ht="12.75" hidden="1" x14ac:dyDescent="0.2"/>
    <row r="16168" ht="12.75" hidden="1" x14ac:dyDescent="0.2"/>
    <row r="16169" ht="12.75" hidden="1" x14ac:dyDescent="0.2"/>
    <row r="16170" ht="12.75" hidden="1" x14ac:dyDescent="0.2"/>
    <row r="16171" ht="12.75" hidden="1" x14ac:dyDescent="0.2"/>
    <row r="16172" ht="12.75" hidden="1" x14ac:dyDescent="0.2"/>
    <row r="16173" ht="12.75" hidden="1" x14ac:dyDescent="0.2"/>
    <row r="16174" ht="12.75" hidden="1" x14ac:dyDescent="0.2"/>
    <row r="16175" ht="12.75" hidden="1" x14ac:dyDescent="0.2"/>
    <row r="16176" ht="12.75" hidden="1" x14ac:dyDescent="0.2"/>
    <row r="16177" ht="12.75" hidden="1" x14ac:dyDescent="0.2"/>
    <row r="16178" ht="12.75" hidden="1" x14ac:dyDescent="0.2"/>
    <row r="16179" ht="12.75" hidden="1" x14ac:dyDescent="0.2"/>
    <row r="16180" ht="12.75" hidden="1" x14ac:dyDescent="0.2"/>
    <row r="16181" ht="12.75" hidden="1" x14ac:dyDescent="0.2"/>
    <row r="16182" ht="12.75" hidden="1" x14ac:dyDescent="0.2"/>
    <row r="16183" ht="12.75" hidden="1" x14ac:dyDescent="0.2"/>
    <row r="16184" ht="12.75" hidden="1" x14ac:dyDescent="0.2"/>
    <row r="16185" ht="12.75" hidden="1" x14ac:dyDescent="0.2"/>
    <row r="16186" ht="12.75" hidden="1" x14ac:dyDescent="0.2"/>
    <row r="16187" ht="12.75" hidden="1" x14ac:dyDescent="0.2"/>
    <row r="16188" ht="12.75" hidden="1" x14ac:dyDescent="0.2"/>
    <row r="16189" ht="12.75" hidden="1" x14ac:dyDescent="0.2"/>
    <row r="16190" ht="12.75" hidden="1" x14ac:dyDescent="0.2"/>
    <row r="16191" ht="12.75" hidden="1" x14ac:dyDescent="0.2"/>
    <row r="16192" ht="12.75" hidden="1" x14ac:dyDescent="0.2"/>
    <row r="16193" ht="12.75" hidden="1" x14ac:dyDescent="0.2"/>
    <row r="16194" ht="12.75" hidden="1" x14ac:dyDescent="0.2"/>
    <row r="16195" ht="12.75" hidden="1" x14ac:dyDescent="0.2"/>
    <row r="16196" ht="12.75" hidden="1" x14ac:dyDescent="0.2"/>
    <row r="16197" ht="12.75" hidden="1" x14ac:dyDescent="0.2"/>
    <row r="16198" ht="12.75" hidden="1" x14ac:dyDescent="0.2"/>
    <row r="16199" ht="12.75" hidden="1" x14ac:dyDescent="0.2"/>
    <row r="16200" ht="12.75" hidden="1" x14ac:dyDescent="0.2"/>
    <row r="16201" ht="12.75" hidden="1" x14ac:dyDescent="0.2"/>
    <row r="16202" ht="12.75" hidden="1" x14ac:dyDescent="0.2"/>
    <row r="16203" ht="12.75" hidden="1" x14ac:dyDescent="0.2"/>
    <row r="16204" ht="12.75" hidden="1" x14ac:dyDescent="0.2"/>
    <row r="16205" ht="12.75" hidden="1" x14ac:dyDescent="0.2"/>
    <row r="16206" ht="12.75" hidden="1" x14ac:dyDescent="0.2"/>
    <row r="16207" ht="12.75" hidden="1" x14ac:dyDescent="0.2"/>
    <row r="16208" ht="12.75" hidden="1" x14ac:dyDescent="0.2"/>
    <row r="16209" ht="12.75" hidden="1" x14ac:dyDescent="0.2"/>
    <row r="16210" ht="12.75" hidden="1" x14ac:dyDescent="0.2"/>
    <row r="16211" ht="12.75" hidden="1" x14ac:dyDescent="0.2"/>
    <row r="16212" ht="12.75" hidden="1" x14ac:dyDescent="0.2"/>
    <row r="16213" ht="12.75" hidden="1" x14ac:dyDescent="0.2"/>
    <row r="16214" ht="12.75" hidden="1" x14ac:dyDescent="0.2"/>
    <row r="16215" ht="12.75" hidden="1" x14ac:dyDescent="0.2"/>
    <row r="16216" ht="12.75" hidden="1" x14ac:dyDescent="0.2"/>
    <row r="16217" ht="12.75" hidden="1" x14ac:dyDescent="0.2"/>
    <row r="16218" ht="12.75" hidden="1" x14ac:dyDescent="0.2"/>
    <row r="16219" ht="12.75" hidden="1" x14ac:dyDescent="0.2"/>
    <row r="16220" ht="12.75" hidden="1" x14ac:dyDescent="0.2"/>
    <row r="16221" ht="12.75" hidden="1" x14ac:dyDescent="0.2"/>
    <row r="16222" ht="12.75" hidden="1" x14ac:dyDescent="0.2"/>
    <row r="16223" ht="12.75" hidden="1" x14ac:dyDescent="0.2"/>
    <row r="16224" ht="12.75" hidden="1" x14ac:dyDescent="0.2"/>
    <row r="16225" ht="12.75" hidden="1" x14ac:dyDescent="0.2"/>
    <row r="16226" ht="12.75" hidden="1" x14ac:dyDescent="0.2"/>
    <row r="16227" ht="12.75" hidden="1" x14ac:dyDescent="0.2"/>
    <row r="16228" ht="12.75" hidden="1" x14ac:dyDescent="0.2"/>
    <row r="16229" ht="12.75" hidden="1" x14ac:dyDescent="0.2"/>
    <row r="16230" ht="12.75" hidden="1" x14ac:dyDescent="0.2"/>
    <row r="16231" ht="12.75" hidden="1" x14ac:dyDescent="0.2"/>
    <row r="16232" ht="12.75" hidden="1" x14ac:dyDescent="0.2"/>
    <row r="16233" ht="12.75" hidden="1" x14ac:dyDescent="0.2"/>
    <row r="16234" ht="12.75" hidden="1" x14ac:dyDescent="0.2"/>
    <row r="16235" ht="12.75" hidden="1" x14ac:dyDescent="0.2"/>
    <row r="16236" ht="12.75" hidden="1" x14ac:dyDescent="0.2"/>
    <row r="16237" ht="12.75" hidden="1" x14ac:dyDescent="0.2"/>
    <row r="16238" ht="12.75" hidden="1" x14ac:dyDescent="0.2"/>
    <row r="16239" ht="12.75" hidden="1" x14ac:dyDescent="0.2"/>
    <row r="16240" ht="12.75" hidden="1" x14ac:dyDescent="0.2"/>
    <row r="16241" ht="12.75" hidden="1" x14ac:dyDescent="0.2"/>
    <row r="16242" ht="12.75" hidden="1" x14ac:dyDescent="0.2"/>
    <row r="16243" ht="12.75" hidden="1" x14ac:dyDescent="0.2"/>
    <row r="16244" ht="12.75" hidden="1" x14ac:dyDescent="0.2"/>
    <row r="16245" ht="12.75" hidden="1" x14ac:dyDescent="0.2"/>
    <row r="16246" ht="12.75" hidden="1" x14ac:dyDescent="0.2"/>
    <row r="16247" ht="12.75" hidden="1" x14ac:dyDescent="0.2"/>
    <row r="16248" ht="12.75" hidden="1" x14ac:dyDescent="0.2"/>
    <row r="16249" ht="12.75" hidden="1" x14ac:dyDescent="0.2"/>
    <row r="16250" ht="12.75" hidden="1" x14ac:dyDescent="0.2"/>
    <row r="16251" ht="12.75" hidden="1" x14ac:dyDescent="0.2"/>
    <row r="16252" ht="12.75" hidden="1" x14ac:dyDescent="0.2"/>
    <row r="16253" ht="12.75" hidden="1" x14ac:dyDescent="0.2"/>
    <row r="16254" ht="12.75" hidden="1" x14ac:dyDescent="0.2"/>
    <row r="16255" ht="12.75" hidden="1" x14ac:dyDescent="0.2"/>
    <row r="16256" ht="12.75" hidden="1" x14ac:dyDescent="0.2"/>
    <row r="16257" ht="12.75" hidden="1" x14ac:dyDescent="0.2"/>
    <row r="16258" ht="12.75" hidden="1" x14ac:dyDescent="0.2"/>
    <row r="16259" ht="12.75" hidden="1" x14ac:dyDescent="0.2"/>
    <row r="16260" ht="12.75" hidden="1" x14ac:dyDescent="0.2"/>
    <row r="16261" ht="12.75" hidden="1" x14ac:dyDescent="0.2"/>
    <row r="16262" ht="12.75" hidden="1" x14ac:dyDescent="0.2"/>
    <row r="16263" ht="12.75" hidden="1" x14ac:dyDescent="0.2"/>
    <row r="16264" ht="12.75" hidden="1" x14ac:dyDescent="0.2"/>
    <row r="16265" ht="12.75" hidden="1" x14ac:dyDescent="0.2"/>
    <row r="16266" ht="12.75" hidden="1" x14ac:dyDescent="0.2"/>
    <row r="16267" ht="12.75" hidden="1" x14ac:dyDescent="0.2"/>
    <row r="16268" ht="12.75" hidden="1" x14ac:dyDescent="0.2"/>
    <row r="16269" ht="12.75" hidden="1" x14ac:dyDescent="0.2"/>
    <row r="16270" ht="12.75" hidden="1" x14ac:dyDescent="0.2"/>
    <row r="16271" ht="12.75" hidden="1" x14ac:dyDescent="0.2"/>
    <row r="16272" ht="12.75" hidden="1" x14ac:dyDescent="0.2"/>
    <row r="16273" ht="12.75" hidden="1" x14ac:dyDescent="0.2"/>
    <row r="16274" ht="12.75" hidden="1" x14ac:dyDescent="0.2"/>
    <row r="16275" ht="12.75" hidden="1" x14ac:dyDescent="0.2"/>
    <row r="16276" ht="12.75" hidden="1" x14ac:dyDescent="0.2"/>
    <row r="16277" ht="12.75" hidden="1" x14ac:dyDescent="0.2"/>
    <row r="16278" ht="12.75" hidden="1" x14ac:dyDescent="0.2"/>
    <row r="16279" ht="12.75" hidden="1" x14ac:dyDescent="0.2"/>
    <row r="16280" ht="12.75" hidden="1" x14ac:dyDescent="0.2"/>
    <row r="16281" ht="12.75" hidden="1" x14ac:dyDescent="0.2"/>
    <row r="16282" ht="12.75" hidden="1" x14ac:dyDescent="0.2"/>
    <row r="16283" ht="12.75" hidden="1" x14ac:dyDescent="0.2"/>
    <row r="16284" ht="12.75" hidden="1" x14ac:dyDescent="0.2"/>
    <row r="16285" ht="12.75" hidden="1" x14ac:dyDescent="0.2"/>
    <row r="16286" ht="12.75" hidden="1" x14ac:dyDescent="0.2"/>
    <row r="16287" ht="12.75" hidden="1" x14ac:dyDescent="0.2"/>
    <row r="16288" ht="12.75" hidden="1" x14ac:dyDescent="0.2"/>
    <row r="16289" ht="12.75" hidden="1" x14ac:dyDescent="0.2"/>
    <row r="16290" ht="12.75" hidden="1" x14ac:dyDescent="0.2"/>
    <row r="16291" ht="12.75" hidden="1" x14ac:dyDescent="0.2"/>
    <row r="16292" ht="12.75" hidden="1" x14ac:dyDescent="0.2"/>
    <row r="16293" ht="12.75" hidden="1" x14ac:dyDescent="0.2"/>
    <row r="16294" ht="12.75" hidden="1" x14ac:dyDescent="0.2"/>
    <row r="16295" ht="12.75" hidden="1" x14ac:dyDescent="0.2"/>
    <row r="16296" ht="12.75" hidden="1" x14ac:dyDescent="0.2"/>
    <row r="16297" ht="12.75" hidden="1" x14ac:dyDescent="0.2"/>
    <row r="16298" ht="12.75" hidden="1" x14ac:dyDescent="0.2"/>
    <row r="16299" ht="12.75" hidden="1" x14ac:dyDescent="0.2"/>
    <row r="16300" ht="12.75" hidden="1" x14ac:dyDescent="0.2"/>
    <row r="16301" ht="12.75" hidden="1" x14ac:dyDescent="0.2"/>
    <row r="16302" ht="12.75" hidden="1" x14ac:dyDescent="0.2"/>
    <row r="16303" ht="12.75" hidden="1" x14ac:dyDescent="0.2"/>
    <row r="16304" ht="12.75" hidden="1" x14ac:dyDescent="0.2"/>
    <row r="16305" ht="12.75" hidden="1" x14ac:dyDescent="0.2"/>
    <row r="16306" ht="12.75" hidden="1" x14ac:dyDescent="0.2"/>
    <row r="16307" ht="12.75" hidden="1" x14ac:dyDescent="0.2"/>
    <row r="16308" ht="12.75" hidden="1" x14ac:dyDescent="0.2"/>
    <row r="16309" ht="12.75" hidden="1" x14ac:dyDescent="0.2"/>
    <row r="16310" ht="12.75" hidden="1" x14ac:dyDescent="0.2"/>
    <row r="16311" ht="12.75" hidden="1" x14ac:dyDescent="0.2"/>
    <row r="16312" ht="12.75" hidden="1" x14ac:dyDescent="0.2"/>
    <row r="16313" ht="12.75" hidden="1" x14ac:dyDescent="0.2"/>
    <row r="16314" ht="12.75" hidden="1" x14ac:dyDescent="0.2"/>
    <row r="16315" ht="12.75" hidden="1" x14ac:dyDescent="0.2"/>
    <row r="16316" ht="12.75" hidden="1" x14ac:dyDescent="0.2"/>
    <row r="16317" ht="12.75" hidden="1" x14ac:dyDescent="0.2"/>
    <row r="16318" ht="12.75" hidden="1" x14ac:dyDescent="0.2"/>
    <row r="16319" ht="12.75" hidden="1" x14ac:dyDescent="0.2"/>
    <row r="16320" ht="12.75" hidden="1" x14ac:dyDescent="0.2"/>
    <row r="16321" ht="12.75" hidden="1" x14ac:dyDescent="0.2"/>
    <row r="16322" ht="12.75" hidden="1" x14ac:dyDescent="0.2"/>
    <row r="16323" ht="12.75" hidden="1" x14ac:dyDescent="0.2"/>
    <row r="16324" ht="12.75" hidden="1" x14ac:dyDescent="0.2"/>
    <row r="16325" ht="12.75" hidden="1" x14ac:dyDescent="0.2"/>
    <row r="16326" ht="12.75" hidden="1" x14ac:dyDescent="0.2"/>
    <row r="16327" ht="12.75" hidden="1" x14ac:dyDescent="0.2"/>
    <row r="16328" ht="12.75" hidden="1" x14ac:dyDescent="0.2"/>
    <row r="16329" ht="12.75" hidden="1" x14ac:dyDescent="0.2"/>
    <row r="16330" ht="12.75" hidden="1" x14ac:dyDescent="0.2"/>
    <row r="16331" ht="12.75" hidden="1" x14ac:dyDescent="0.2"/>
    <row r="16332" ht="12.75" hidden="1" x14ac:dyDescent="0.2"/>
    <row r="16333" ht="12.75" hidden="1" x14ac:dyDescent="0.2"/>
    <row r="16334" ht="12.75" hidden="1" x14ac:dyDescent="0.2"/>
    <row r="16335" ht="12.75" hidden="1" x14ac:dyDescent="0.2"/>
    <row r="16336" ht="12.75" hidden="1" x14ac:dyDescent="0.2"/>
    <row r="16337" ht="12.75" hidden="1" x14ac:dyDescent="0.2"/>
    <row r="16338" ht="12.75" hidden="1" x14ac:dyDescent="0.2"/>
    <row r="16339" ht="12.75" hidden="1" x14ac:dyDescent="0.2"/>
    <row r="16340" ht="12.75" hidden="1" x14ac:dyDescent="0.2"/>
    <row r="16341" ht="12.75" hidden="1" x14ac:dyDescent="0.2"/>
    <row r="16342" ht="12.75" hidden="1" x14ac:dyDescent="0.2"/>
    <row r="16343" ht="12.75" hidden="1" x14ac:dyDescent="0.2"/>
    <row r="16344" ht="12.75" hidden="1" x14ac:dyDescent="0.2"/>
    <row r="16345" ht="12.75" hidden="1" x14ac:dyDescent="0.2"/>
    <row r="16346" ht="12.75" hidden="1" x14ac:dyDescent="0.2"/>
    <row r="16347" ht="12.75" hidden="1" x14ac:dyDescent="0.2"/>
    <row r="16348" ht="12.75" hidden="1" x14ac:dyDescent="0.2"/>
    <row r="16349" ht="12.75" hidden="1" x14ac:dyDescent="0.2"/>
    <row r="16350" ht="12.75" hidden="1" x14ac:dyDescent="0.2"/>
    <row r="16351" ht="12.75" hidden="1" x14ac:dyDescent="0.2"/>
    <row r="16352" ht="12.75" hidden="1" x14ac:dyDescent="0.2"/>
    <row r="16353" ht="12.75" hidden="1" x14ac:dyDescent="0.2"/>
    <row r="16354" ht="12.75" hidden="1" x14ac:dyDescent="0.2"/>
    <row r="16355" ht="12.75" hidden="1" x14ac:dyDescent="0.2"/>
    <row r="16356" ht="12.75" hidden="1" x14ac:dyDescent="0.2"/>
    <row r="16357" ht="12.75" hidden="1" x14ac:dyDescent="0.2"/>
    <row r="16358" ht="12.75" hidden="1" x14ac:dyDescent="0.2"/>
    <row r="16359" ht="12.75" hidden="1" x14ac:dyDescent="0.2"/>
    <row r="16360" ht="12.75" hidden="1" x14ac:dyDescent="0.2"/>
    <row r="16361" ht="12.75" hidden="1" x14ac:dyDescent="0.2"/>
    <row r="16362" ht="12.75" hidden="1" x14ac:dyDescent="0.2"/>
    <row r="16363" ht="12.75" hidden="1" x14ac:dyDescent="0.2"/>
    <row r="16364" ht="12.75" hidden="1" x14ac:dyDescent="0.2"/>
    <row r="16365" ht="12.75" hidden="1" x14ac:dyDescent="0.2"/>
    <row r="16366" ht="12.75" hidden="1" x14ac:dyDescent="0.2"/>
    <row r="16367" ht="12.75" hidden="1" x14ac:dyDescent="0.2"/>
    <row r="16368" ht="12.75" hidden="1" x14ac:dyDescent="0.2"/>
    <row r="16369" ht="12.75" hidden="1" x14ac:dyDescent="0.2"/>
    <row r="16370" ht="12.75" hidden="1" x14ac:dyDescent="0.2"/>
    <row r="16371" ht="12.75" hidden="1" x14ac:dyDescent="0.2"/>
    <row r="16372" ht="12.75" hidden="1" x14ac:dyDescent="0.2"/>
    <row r="16373" ht="12.75" hidden="1" x14ac:dyDescent="0.2"/>
    <row r="16374" ht="12.75" hidden="1" x14ac:dyDescent="0.2"/>
    <row r="16375" ht="12.75" hidden="1" x14ac:dyDescent="0.2"/>
    <row r="16376" ht="12.75" hidden="1" x14ac:dyDescent="0.2"/>
    <row r="16377" ht="12.75" hidden="1" x14ac:dyDescent="0.2"/>
    <row r="16378" ht="12.75" hidden="1" x14ac:dyDescent="0.2"/>
    <row r="16379" ht="12.75" hidden="1" x14ac:dyDescent="0.2"/>
    <row r="16380" ht="12.75" hidden="1" x14ac:dyDescent="0.2"/>
    <row r="16381" ht="12.75" hidden="1" x14ac:dyDescent="0.2"/>
    <row r="16382" ht="12.75" hidden="1" x14ac:dyDescent="0.2"/>
    <row r="16383" ht="12.75" hidden="1" x14ac:dyDescent="0.2"/>
    <row r="16384" ht="12.75" hidden="1" x14ac:dyDescent="0.2"/>
    <row r="16385" ht="12.75" hidden="1" x14ac:dyDescent="0.2"/>
    <row r="16386" ht="12.75" hidden="1" x14ac:dyDescent="0.2"/>
    <row r="16387" ht="12.75" hidden="1" x14ac:dyDescent="0.2"/>
    <row r="16388" ht="12.75" hidden="1" x14ac:dyDescent="0.2"/>
    <row r="16389" ht="12.75" hidden="1" x14ac:dyDescent="0.2"/>
    <row r="16390" ht="12.75" hidden="1" x14ac:dyDescent="0.2"/>
    <row r="16391" ht="12.75" hidden="1" x14ac:dyDescent="0.2"/>
    <row r="16392" ht="12.75" hidden="1" x14ac:dyDescent="0.2"/>
    <row r="16393" ht="12.75" hidden="1" x14ac:dyDescent="0.2"/>
    <row r="16394" ht="12.75" hidden="1" x14ac:dyDescent="0.2"/>
    <row r="16395" ht="12.75" hidden="1" x14ac:dyDescent="0.2"/>
    <row r="16396" ht="12.75" hidden="1" x14ac:dyDescent="0.2"/>
    <row r="16397" ht="12.75" hidden="1" x14ac:dyDescent="0.2"/>
    <row r="16398" ht="12.75" hidden="1" x14ac:dyDescent="0.2"/>
    <row r="16399" ht="12.75" hidden="1" x14ac:dyDescent="0.2"/>
    <row r="16400" ht="12.75" hidden="1" x14ac:dyDescent="0.2"/>
    <row r="16401" ht="12.75" hidden="1" x14ac:dyDescent="0.2"/>
    <row r="16402" ht="12.75" hidden="1" x14ac:dyDescent="0.2"/>
    <row r="16403" ht="12.75" hidden="1" x14ac:dyDescent="0.2"/>
    <row r="16404" ht="12.75" hidden="1" x14ac:dyDescent="0.2"/>
    <row r="16405" ht="12.75" hidden="1" x14ac:dyDescent="0.2"/>
    <row r="16406" ht="12.75" hidden="1" x14ac:dyDescent="0.2"/>
    <row r="16407" ht="12.75" hidden="1" x14ac:dyDescent="0.2"/>
    <row r="16408" ht="12.75" hidden="1" x14ac:dyDescent="0.2"/>
    <row r="16409" ht="12.75" hidden="1" x14ac:dyDescent="0.2"/>
    <row r="16410" ht="12.75" hidden="1" x14ac:dyDescent="0.2"/>
    <row r="16411" ht="12.75" hidden="1" x14ac:dyDescent="0.2"/>
    <row r="16412" ht="12.75" hidden="1" x14ac:dyDescent="0.2"/>
    <row r="16413" ht="12.75" hidden="1" x14ac:dyDescent="0.2"/>
    <row r="16414" ht="12.75" hidden="1" x14ac:dyDescent="0.2"/>
    <row r="16415" ht="12.75" hidden="1" x14ac:dyDescent="0.2"/>
    <row r="16416" ht="12.75" hidden="1" x14ac:dyDescent="0.2"/>
    <row r="16417" ht="12.75" hidden="1" x14ac:dyDescent="0.2"/>
    <row r="16418" ht="12.75" hidden="1" x14ac:dyDescent="0.2"/>
    <row r="16419" ht="12.75" hidden="1" x14ac:dyDescent="0.2"/>
    <row r="16420" ht="12.75" hidden="1" x14ac:dyDescent="0.2"/>
    <row r="16421" ht="12.75" hidden="1" x14ac:dyDescent="0.2"/>
    <row r="16422" ht="12.75" hidden="1" x14ac:dyDescent="0.2"/>
    <row r="16423" ht="12.75" hidden="1" x14ac:dyDescent="0.2"/>
    <row r="16424" ht="12.75" hidden="1" x14ac:dyDescent="0.2"/>
    <row r="16425" ht="12.75" hidden="1" x14ac:dyDescent="0.2"/>
    <row r="16426" ht="12.75" hidden="1" x14ac:dyDescent="0.2"/>
    <row r="16427" ht="12.75" hidden="1" x14ac:dyDescent="0.2"/>
    <row r="16428" ht="12.75" hidden="1" x14ac:dyDescent="0.2"/>
    <row r="16429" ht="12.75" hidden="1" x14ac:dyDescent="0.2"/>
    <row r="16430" ht="12.75" hidden="1" x14ac:dyDescent="0.2"/>
    <row r="16431" ht="12.75" hidden="1" x14ac:dyDescent="0.2"/>
    <row r="16432" ht="12.75" hidden="1" x14ac:dyDescent="0.2"/>
    <row r="16433" ht="12.75" hidden="1" x14ac:dyDescent="0.2"/>
    <row r="16434" ht="12.75" hidden="1" x14ac:dyDescent="0.2"/>
    <row r="16435" ht="12.75" hidden="1" x14ac:dyDescent="0.2"/>
    <row r="16436" ht="12.75" hidden="1" x14ac:dyDescent="0.2"/>
    <row r="16437" ht="12.75" hidden="1" x14ac:dyDescent="0.2"/>
    <row r="16438" ht="12.75" hidden="1" x14ac:dyDescent="0.2"/>
    <row r="16439" ht="12.75" hidden="1" x14ac:dyDescent="0.2"/>
    <row r="16440" ht="12.75" hidden="1" x14ac:dyDescent="0.2"/>
    <row r="16441" ht="12.75" hidden="1" x14ac:dyDescent="0.2"/>
    <row r="16442" ht="12.75" hidden="1" x14ac:dyDescent="0.2"/>
    <row r="16443" ht="12.75" hidden="1" x14ac:dyDescent="0.2"/>
    <row r="16444" ht="12.75" hidden="1" x14ac:dyDescent="0.2"/>
    <row r="16445" ht="12.75" hidden="1" x14ac:dyDescent="0.2"/>
    <row r="16446" ht="12.75" hidden="1" x14ac:dyDescent="0.2"/>
    <row r="16447" ht="12.75" hidden="1" x14ac:dyDescent="0.2"/>
    <row r="16448" ht="12.75" hidden="1" x14ac:dyDescent="0.2"/>
    <row r="16449" ht="12.75" hidden="1" x14ac:dyDescent="0.2"/>
    <row r="16450" ht="12.75" hidden="1" x14ac:dyDescent="0.2"/>
    <row r="16451" ht="12.75" hidden="1" x14ac:dyDescent="0.2"/>
    <row r="16452" ht="12.75" hidden="1" x14ac:dyDescent="0.2"/>
    <row r="16453" ht="12.75" hidden="1" x14ac:dyDescent="0.2"/>
    <row r="16454" ht="12.75" hidden="1" x14ac:dyDescent="0.2"/>
    <row r="16455" ht="12.75" hidden="1" x14ac:dyDescent="0.2"/>
    <row r="16456" ht="12.75" hidden="1" x14ac:dyDescent="0.2"/>
    <row r="16457" ht="12.75" hidden="1" x14ac:dyDescent="0.2"/>
    <row r="16458" ht="12.75" hidden="1" x14ac:dyDescent="0.2"/>
    <row r="16459" ht="12.75" hidden="1" x14ac:dyDescent="0.2"/>
    <row r="16460" ht="12.75" hidden="1" x14ac:dyDescent="0.2"/>
    <row r="16461" ht="12.75" hidden="1" x14ac:dyDescent="0.2"/>
    <row r="16462" ht="12.75" hidden="1" x14ac:dyDescent="0.2"/>
    <row r="16463" ht="12.75" hidden="1" x14ac:dyDescent="0.2"/>
    <row r="16464" ht="12.75" hidden="1" x14ac:dyDescent="0.2"/>
    <row r="16465" ht="12.75" hidden="1" x14ac:dyDescent="0.2"/>
    <row r="16466" ht="12.75" hidden="1" x14ac:dyDescent="0.2"/>
    <row r="16467" ht="12.75" hidden="1" x14ac:dyDescent="0.2"/>
    <row r="16468" ht="12.75" hidden="1" x14ac:dyDescent="0.2"/>
    <row r="16469" ht="12.75" hidden="1" x14ac:dyDescent="0.2"/>
    <row r="16470" ht="12.75" hidden="1" x14ac:dyDescent="0.2"/>
    <row r="16471" ht="12.75" hidden="1" x14ac:dyDescent="0.2"/>
    <row r="16472" ht="12.75" hidden="1" x14ac:dyDescent="0.2"/>
    <row r="16473" ht="12.75" hidden="1" x14ac:dyDescent="0.2"/>
    <row r="16474" ht="12.75" hidden="1" x14ac:dyDescent="0.2"/>
    <row r="16475" ht="12.75" hidden="1" x14ac:dyDescent="0.2"/>
    <row r="16476" ht="12.75" hidden="1" x14ac:dyDescent="0.2"/>
    <row r="16477" ht="12.75" hidden="1" x14ac:dyDescent="0.2"/>
    <row r="16478" ht="12.75" hidden="1" x14ac:dyDescent="0.2"/>
    <row r="16479" ht="12.75" hidden="1" x14ac:dyDescent="0.2"/>
    <row r="16480" ht="12.75" hidden="1" x14ac:dyDescent="0.2"/>
    <row r="16481" ht="12.75" hidden="1" x14ac:dyDescent="0.2"/>
    <row r="16482" ht="12.75" hidden="1" x14ac:dyDescent="0.2"/>
    <row r="16483" ht="12.75" hidden="1" x14ac:dyDescent="0.2"/>
    <row r="16484" ht="12.75" hidden="1" x14ac:dyDescent="0.2"/>
    <row r="16485" ht="12.75" hidden="1" x14ac:dyDescent="0.2"/>
    <row r="16486" ht="12.75" hidden="1" x14ac:dyDescent="0.2"/>
    <row r="16487" ht="12.75" hidden="1" x14ac:dyDescent="0.2"/>
    <row r="16488" ht="12.75" hidden="1" x14ac:dyDescent="0.2"/>
    <row r="16489" ht="12.75" hidden="1" x14ac:dyDescent="0.2"/>
    <row r="16490" ht="12.75" hidden="1" x14ac:dyDescent="0.2"/>
    <row r="16491" ht="12.75" hidden="1" x14ac:dyDescent="0.2"/>
    <row r="16492" ht="12.75" hidden="1" x14ac:dyDescent="0.2"/>
    <row r="16493" ht="12.75" hidden="1" x14ac:dyDescent="0.2"/>
    <row r="16494" ht="12.75" hidden="1" x14ac:dyDescent="0.2"/>
    <row r="16495" ht="12.75" hidden="1" x14ac:dyDescent="0.2"/>
    <row r="16496" ht="12.75" hidden="1" x14ac:dyDescent="0.2"/>
    <row r="16497" ht="12.75" hidden="1" x14ac:dyDescent="0.2"/>
    <row r="16498" ht="12.75" hidden="1" x14ac:dyDescent="0.2"/>
    <row r="16499" ht="12.75" hidden="1" x14ac:dyDescent="0.2"/>
    <row r="16500" ht="12.75" hidden="1" x14ac:dyDescent="0.2"/>
    <row r="16501" ht="12.75" hidden="1" x14ac:dyDescent="0.2"/>
    <row r="16502" ht="12.75" hidden="1" x14ac:dyDescent="0.2"/>
    <row r="16503" ht="12.75" hidden="1" x14ac:dyDescent="0.2"/>
    <row r="16504" ht="12.75" hidden="1" x14ac:dyDescent="0.2"/>
    <row r="16505" ht="12.75" hidden="1" x14ac:dyDescent="0.2"/>
    <row r="16506" ht="12.75" hidden="1" x14ac:dyDescent="0.2"/>
    <row r="16507" ht="12.75" hidden="1" x14ac:dyDescent="0.2"/>
    <row r="16508" ht="12.75" hidden="1" x14ac:dyDescent="0.2"/>
    <row r="16509" ht="12.75" hidden="1" x14ac:dyDescent="0.2"/>
    <row r="16510" ht="12.75" hidden="1" x14ac:dyDescent="0.2"/>
    <row r="16511" ht="12.75" hidden="1" x14ac:dyDescent="0.2"/>
    <row r="16512" ht="12.75" hidden="1" x14ac:dyDescent="0.2"/>
    <row r="16513" ht="12.75" hidden="1" x14ac:dyDescent="0.2"/>
    <row r="16514" ht="12.75" hidden="1" x14ac:dyDescent="0.2"/>
    <row r="16515" ht="12.75" hidden="1" x14ac:dyDescent="0.2"/>
    <row r="16516" ht="12.75" hidden="1" x14ac:dyDescent="0.2"/>
    <row r="16517" ht="12.75" hidden="1" x14ac:dyDescent="0.2"/>
    <row r="16518" ht="12.75" hidden="1" x14ac:dyDescent="0.2"/>
    <row r="16519" ht="12.75" hidden="1" x14ac:dyDescent="0.2"/>
    <row r="16520" ht="12.75" hidden="1" x14ac:dyDescent="0.2"/>
    <row r="16521" ht="12.75" hidden="1" x14ac:dyDescent="0.2"/>
    <row r="16522" ht="12.75" hidden="1" x14ac:dyDescent="0.2"/>
    <row r="16523" ht="12.75" hidden="1" x14ac:dyDescent="0.2"/>
    <row r="16524" ht="12.75" hidden="1" x14ac:dyDescent="0.2"/>
    <row r="16525" ht="12.75" hidden="1" x14ac:dyDescent="0.2"/>
    <row r="16526" ht="12.75" hidden="1" x14ac:dyDescent="0.2"/>
    <row r="16527" ht="12.75" hidden="1" x14ac:dyDescent="0.2"/>
    <row r="16528" ht="12.75" hidden="1" x14ac:dyDescent="0.2"/>
    <row r="16529" ht="12.75" hidden="1" x14ac:dyDescent="0.2"/>
    <row r="16530" ht="12.75" hidden="1" x14ac:dyDescent="0.2"/>
    <row r="16531" ht="12.75" hidden="1" x14ac:dyDescent="0.2"/>
    <row r="16532" ht="12.75" hidden="1" x14ac:dyDescent="0.2"/>
    <row r="16533" ht="12.75" hidden="1" x14ac:dyDescent="0.2"/>
    <row r="16534" ht="12.75" hidden="1" x14ac:dyDescent="0.2"/>
    <row r="16535" ht="12.75" hidden="1" x14ac:dyDescent="0.2"/>
    <row r="16536" ht="12.75" hidden="1" x14ac:dyDescent="0.2"/>
    <row r="16537" ht="12.75" hidden="1" x14ac:dyDescent="0.2"/>
    <row r="16538" ht="12.75" hidden="1" x14ac:dyDescent="0.2"/>
    <row r="16539" ht="12.75" hidden="1" x14ac:dyDescent="0.2"/>
    <row r="16540" ht="12.75" hidden="1" x14ac:dyDescent="0.2"/>
    <row r="16541" ht="12.75" hidden="1" x14ac:dyDescent="0.2"/>
    <row r="16542" ht="12.75" hidden="1" x14ac:dyDescent="0.2"/>
    <row r="16543" ht="12.75" hidden="1" x14ac:dyDescent="0.2"/>
    <row r="16544" ht="12.75" hidden="1" x14ac:dyDescent="0.2"/>
    <row r="16545" ht="12.75" hidden="1" x14ac:dyDescent="0.2"/>
    <row r="16546" ht="12.75" hidden="1" x14ac:dyDescent="0.2"/>
    <row r="16547" ht="12.75" hidden="1" x14ac:dyDescent="0.2"/>
    <row r="16548" ht="12.75" hidden="1" x14ac:dyDescent="0.2"/>
    <row r="16549" ht="12.75" hidden="1" x14ac:dyDescent="0.2"/>
    <row r="16550" ht="12.75" hidden="1" x14ac:dyDescent="0.2"/>
    <row r="16551" ht="12.75" hidden="1" x14ac:dyDescent="0.2"/>
    <row r="16552" ht="12.75" hidden="1" x14ac:dyDescent="0.2"/>
    <row r="16553" ht="12.75" hidden="1" x14ac:dyDescent="0.2"/>
    <row r="16554" ht="12.75" hidden="1" x14ac:dyDescent="0.2"/>
    <row r="16555" ht="12.75" hidden="1" x14ac:dyDescent="0.2"/>
    <row r="16556" ht="12.75" hidden="1" x14ac:dyDescent="0.2"/>
    <row r="16557" ht="12.75" hidden="1" x14ac:dyDescent="0.2"/>
    <row r="16558" ht="12.75" hidden="1" x14ac:dyDescent="0.2"/>
    <row r="16559" ht="12.75" hidden="1" x14ac:dyDescent="0.2"/>
    <row r="16560" ht="12.75" hidden="1" x14ac:dyDescent="0.2"/>
    <row r="16561" ht="12.75" hidden="1" x14ac:dyDescent="0.2"/>
    <row r="16562" ht="12.75" hidden="1" x14ac:dyDescent="0.2"/>
    <row r="16563" ht="12.75" hidden="1" x14ac:dyDescent="0.2"/>
    <row r="16564" ht="12.75" hidden="1" x14ac:dyDescent="0.2"/>
    <row r="16565" ht="12.75" hidden="1" x14ac:dyDescent="0.2"/>
    <row r="16566" ht="12.75" hidden="1" x14ac:dyDescent="0.2"/>
    <row r="16567" ht="12.75" hidden="1" x14ac:dyDescent="0.2"/>
    <row r="16568" ht="12.75" hidden="1" x14ac:dyDescent="0.2"/>
    <row r="16569" ht="12.75" hidden="1" x14ac:dyDescent="0.2"/>
    <row r="16570" ht="12.75" hidden="1" x14ac:dyDescent="0.2"/>
    <row r="16571" ht="12.75" hidden="1" x14ac:dyDescent="0.2"/>
    <row r="16572" ht="12.75" hidden="1" x14ac:dyDescent="0.2"/>
    <row r="16573" ht="12.75" hidden="1" x14ac:dyDescent="0.2"/>
    <row r="16574" ht="12.75" hidden="1" x14ac:dyDescent="0.2"/>
    <row r="16575" ht="12.75" hidden="1" x14ac:dyDescent="0.2"/>
    <row r="16576" ht="12.75" hidden="1" x14ac:dyDescent="0.2"/>
    <row r="16577" ht="12.75" hidden="1" x14ac:dyDescent="0.2"/>
    <row r="16578" ht="12.75" hidden="1" x14ac:dyDescent="0.2"/>
    <row r="16579" ht="12.75" hidden="1" x14ac:dyDescent="0.2"/>
    <row r="16580" ht="12.75" hidden="1" x14ac:dyDescent="0.2"/>
    <row r="16581" ht="12.75" hidden="1" x14ac:dyDescent="0.2"/>
    <row r="16582" ht="12.75" hidden="1" x14ac:dyDescent="0.2"/>
    <row r="16583" ht="12.75" hidden="1" x14ac:dyDescent="0.2"/>
    <row r="16584" ht="12.75" hidden="1" x14ac:dyDescent="0.2"/>
    <row r="16585" ht="12.75" hidden="1" x14ac:dyDescent="0.2"/>
    <row r="16586" ht="12.75" hidden="1" x14ac:dyDescent="0.2"/>
    <row r="16587" ht="12.75" hidden="1" x14ac:dyDescent="0.2"/>
    <row r="16588" ht="12.75" hidden="1" x14ac:dyDescent="0.2"/>
    <row r="16589" ht="12.75" hidden="1" x14ac:dyDescent="0.2"/>
    <row r="16590" ht="12.75" hidden="1" x14ac:dyDescent="0.2"/>
    <row r="16591" ht="12.75" hidden="1" x14ac:dyDescent="0.2"/>
    <row r="16592" ht="12.75" hidden="1" x14ac:dyDescent="0.2"/>
    <row r="16593" ht="12.75" hidden="1" x14ac:dyDescent="0.2"/>
    <row r="16594" ht="12.75" hidden="1" x14ac:dyDescent="0.2"/>
    <row r="16595" ht="12.75" hidden="1" x14ac:dyDescent="0.2"/>
    <row r="16596" ht="12.75" hidden="1" x14ac:dyDescent="0.2"/>
    <row r="16597" ht="12.75" hidden="1" x14ac:dyDescent="0.2"/>
    <row r="16598" ht="12.75" hidden="1" x14ac:dyDescent="0.2"/>
    <row r="16599" ht="12.75" hidden="1" x14ac:dyDescent="0.2"/>
    <row r="16600" ht="12.75" hidden="1" x14ac:dyDescent="0.2"/>
    <row r="16601" ht="12.75" hidden="1" x14ac:dyDescent="0.2"/>
    <row r="16602" ht="12.75" hidden="1" x14ac:dyDescent="0.2"/>
    <row r="16603" ht="12.75" hidden="1" x14ac:dyDescent="0.2"/>
    <row r="16604" ht="12.75" hidden="1" x14ac:dyDescent="0.2"/>
    <row r="16605" ht="12.75" hidden="1" x14ac:dyDescent="0.2"/>
    <row r="16606" ht="12.75" hidden="1" x14ac:dyDescent="0.2"/>
    <row r="16607" ht="12.75" hidden="1" x14ac:dyDescent="0.2"/>
    <row r="16608" ht="12.75" hidden="1" x14ac:dyDescent="0.2"/>
    <row r="16609" ht="12.75" hidden="1" x14ac:dyDescent="0.2"/>
    <row r="16610" ht="12.75" hidden="1" x14ac:dyDescent="0.2"/>
    <row r="16611" ht="12.75" hidden="1" x14ac:dyDescent="0.2"/>
    <row r="16612" ht="12.75" hidden="1" x14ac:dyDescent="0.2"/>
    <row r="16613" ht="12.75" hidden="1" x14ac:dyDescent="0.2"/>
    <row r="16614" ht="12.75" hidden="1" x14ac:dyDescent="0.2"/>
    <row r="16615" ht="12.75" hidden="1" x14ac:dyDescent="0.2"/>
    <row r="16616" ht="12.75" hidden="1" x14ac:dyDescent="0.2"/>
    <row r="16617" ht="12.75" hidden="1" x14ac:dyDescent="0.2"/>
    <row r="16618" ht="12.75" hidden="1" x14ac:dyDescent="0.2"/>
    <row r="16619" ht="12.75" hidden="1" x14ac:dyDescent="0.2"/>
    <row r="16620" ht="12.75" hidden="1" x14ac:dyDescent="0.2"/>
    <row r="16621" ht="12.75" hidden="1" x14ac:dyDescent="0.2"/>
    <row r="16622" ht="12.75" hidden="1" x14ac:dyDescent="0.2"/>
    <row r="16623" ht="12.75" hidden="1" x14ac:dyDescent="0.2"/>
    <row r="16624" ht="12.75" hidden="1" x14ac:dyDescent="0.2"/>
    <row r="16625" ht="12.75" hidden="1" x14ac:dyDescent="0.2"/>
    <row r="16626" ht="12.75" hidden="1" x14ac:dyDescent="0.2"/>
    <row r="16627" ht="12.75" hidden="1" x14ac:dyDescent="0.2"/>
    <row r="16628" ht="12.75" hidden="1" x14ac:dyDescent="0.2"/>
    <row r="16629" ht="12.75" hidden="1" x14ac:dyDescent="0.2"/>
    <row r="16630" ht="12.75" hidden="1" x14ac:dyDescent="0.2"/>
    <row r="16631" ht="12.75" hidden="1" x14ac:dyDescent="0.2"/>
    <row r="16632" ht="12.75" hidden="1" x14ac:dyDescent="0.2"/>
    <row r="16633" ht="12.75" hidden="1" x14ac:dyDescent="0.2"/>
    <row r="16634" ht="12.75" hidden="1" x14ac:dyDescent="0.2"/>
    <row r="16635" ht="12.75" hidden="1" x14ac:dyDescent="0.2"/>
    <row r="16636" ht="12.75" hidden="1" x14ac:dyDescent="0.2"/>
    <row r="16637" ht="12.75" hidden="1" x14ac:dyDescent="0.2"/>
    <row r="16638" ht="12.75" hidden="1" x14ac:dyDescent="0.2"/>
    <row r="16639" ht="12.75" hidden="1" x14ac:dyDescent="0.2"/>
    <row r="16640" ht="12.75" hidden="1" x14ac:dyDescent="0.2"/>
    <row r="16641" ht="12.75" hidden="1" x14ac:dyDescent="0.2"/>
    <row r="16642" ht="12.75" hidden="1" x14ac:dyDescent="0.2"/>
    <row r="16643" ht="12.75" hidden="1" x14ac:dyDescent="0.2"/>
    <row r="16644" ht="12.75" hidden="1" x14ac:dyDescent="0.2"/>
    <row r="16645" ht="12.75" hidden="1" x14ac:dyDescent="0.2"/>
    <row r="16646" ht="12.75" hidden="1" x14ac:dyDescent="0.2"/>
    <row r="16647" ht="12.75" hidden="1" x14ac:dyDescent="0.2"/>
    <row r="16648" ht="12.75" hidden="1" x14ac:dyDescent="0.2"/>
    <row r="16649" ht="12.75" hidden="1" x14ac:dyDescent="0.2"/>
    <row r="16650" ht="12.75" hidden="1" x14ac:dyDescent="0.2"/>
    <row r="16651" ht="12.75" hidden="1" x14ac:dyDescent="0.2"/>
    <row r="16652" ht="12.75" hidden="1" x14ac:dyDescent="0.2"/>
    <row r="16653" ht="12.75" hidden="1" x14ac:dyDescent="0.2"/>
    <row r="16654" ht="12.75" hidden="1" x14ac:dyDescent="0.2"/>
    <row r="16655" ht="12.75" hidden="1" x14ac:dyDescent="0.2"/>
    <row r="16656" ht="12.75" hidden="1" x14ac:dyDescent="0.2"/>
    <row r="16657" ht="12.75" hidden="1" x14ac:dyDescent="0.2"/>
    <row r="16658" ht="12.75" hidden="1" x14ac:dyDescent="0.2"/>
    <row r="16659" ht="12.75" hidden="1" x14ac:dyDescent="0.2"/>
    <row r="16660" ht="12.75" hidden="1" x14ac:dyDescent="0.2"/>
    <row r="16661" ht="12.75" hidden="1" x14ac:dyDescent="0.2"/>
    <row r="16662" ht="12.75" hidden="1" x14ac:dyDescent="0.2"/>
    <row r="16663" ht="12.75" hidden="1" x14ac:dyDescent="0.2"/>
    <row r="16664" ht="12.75" hidden="1" x14ac:dyDescent="0.2"/>
    <row r="16665" ht="12.75" hidden="1" x14ac:dyDescent="0.2"/>
    <row r="16666" ht="12.75" hidden="1" x14ac:dyDescent="0.2"/>
    <row r="16667" ht="12.75" hidden="1" x14ac:dyDescent="0.2"/>
    <row r="16668" ht="12.75" hidden="1" x14ac:dyDescent="0.2"/>
    <row r="16669" ht="12.75" hidden="1" x14ac:dyDescent="0.2"/>
    <row r="16670" ht="12.75" hidden="1" x14ac:dyDescent="0.2"/>
    <row r="16671" ht="12.75" hidden="1" x14ac:dyDescent="0.2"/>
    <row r="16672" ht="12.75" hidden="1" x14ac:dyDescent="0.2"/>
    <row r="16673" ht="12.75" hidden="1" x14ac:dyDescent="0.2"/>
    <row r="16674" ht="12.75" hidden="1" x14ac:dyDescent="0.2"/>
    <row r="16675" ht="12.75" hidden="1" x14ac:dyDescent="0.2"/>
    <row r="16676" ht="12.75" hidden="1" x14ac:dyDescent="0.2"/>
    <row r="16677" ht="12.75" hidden="1" x14ac:dyDescent="0.2"/>
    <row r="16678" ht="12.75" hidden="1" x14ac:dyDescent="0.2"/>
    <row r="16679" ht="12.75" hidden="1" x14ac:dyDescent="0.2"/>
    <row r="16680" ht="12.75" hidden="1" x14ac:dyDescent="0.2"/>
    <row r="16681" ht="12.75" hidden="1" x14ac:dyDescent="0.2"/>
    <row r="16682" ht="12.75" hidden="1" x14ac:dyDescent="0.2"/>
    <row r="16683" ht="12.75" hidden="1" x14ac:dyDescent="0.2"/>
    <row r="16684" ht="12.75" hidden="1" x14ac:dyDescent="0.2"/>
    <row r="16685" ht="12.75" hidden="1" x14ac:dyDescent="0.2"/>
    <row r="16686" ht="12.75" hidden="1" x14ac:dyDescent="0.2"/>
    <row r="16687" ht="12.75" hidden="1" x14ac:dyDescent="0.2"/>
    <row r="16688" ht="12.75" hidden="1" x14ac:dyDescent="0.2"/>
    <row r="16689" ht="12.75" hidden="1" x14ac:dyDescent="0.2"/>
    <row r="16690" ht="12.75" hidden="1" x14ac:dyDescent="0.2"/>
    <row r="16691" ht="12.75" hidden="1" x14ac:dyDescent="0.2"/>
    <row r="16692" ht="12.75" hidden="1" x14ac:dyDescent="0.2"/>
    <row r="16693" ht="12.75" hidden="1" x14ac:dyDescent="0.2"/>
    <row r="16694" ht="12.75" hidden="1" x14ac:dyDescent="0.2"/>
    <row r="16695" ht="12.75" hidden="1" x14ac:dyDescent="0.2"/>
    <row r="16696" ht="12.75" hidden="1" x14ac:dyDescent="0.2"/>
    <row r="16697" ht="12.75" hidden="1" x14ac:dyDescent="0.2"/>
    <row r="16698" ht="12.75" hidden="1" x14ac:dyDescent="0.2"/>
    <row r="16699" ht="12.75" hidden="1" x14ac:dyDescent="0.2"/>
    <row r="16700" ht="12.75" hidden="1" x14ac:dyDescent="0.2"/>
    <row r="16701" ht="12.75" hidden="1" x14ac:dyDescent="0.2"/>
    <row r="16702" ht="12.75" hidden="1" x14ac:dyDescent="0.2"/>
    <row r="16703" ht="12.75" hidden="1" x14ac:dyDescent="0.2"/>
    <row r="16704" ht="12.75" hidden="1" x14ac:dyDescent="0.2"/>
    <row r="16705" ht="12.75" hidden="1" x14ac:dyDescent="0.2"/>
    <row r="16706" ht="12.75" hidden="1" x14ac:dyDescent="0.2"/>
    <row r="16707" ht="12.75" hidden="1" x14ac:dyDescent="0.2"/>
    <row r="16708" ht="12.75" hidden="1" x14ac:dyDescent="0.2"/>
    <row r="16709" ht="12.75" hidden="1" x14ac:dyDescent="0.2"/>
    <row r="16710" ht="12.75" hidden="1" x14ac:dyDescent="0.2"/>
    <row r="16711" ht="12.75" hidden="1" x14ac:dyDescent="0.2"/>
    <row r="16712" ht="12.75" hidden="1" x14ac:dyDescent="0.2"/>
    <row r="16713" ht="12.75" hidden="1" x14ac:dyDescent="0.2"/>
    <row r="16714" ht="12.75" hidden="1" x14ac:dyDescent="0.2"/>
    <row r="16715" ht="12.75" hidden="1" x14ac:dyDescent="0.2"/>
    <row r="16716" ht="12.75" hidden="1" x14ac:dyDescent="0.2"/>
    <row r="16717" ht="12.75" hidden="1" x14ac:dyDescent="0.2"/>
    <row r="16718" ht="12.75" hidden="1" x14ac:dyDescent="0.2"/>
    <row r="16719" ht="12.75" hidden="1" x14ac:dyDescent="0.2"/>
    <row r="16720" ht="12.75" hidden="1" x14ac:dyDescent="0.2"/>
    <row r="16721" ht="12.75" hidden="1" x14ac:dyDescent="0.2"/>
    <row r="16722" ht="12.75" hidden="1" x14ac:dyDescent="0.2"/>
    <row r="16723" ht="12.75" hidden="1" x14ac:dyDescent="0.2"/>
    <row r="16724" ht="12.75" hidden="1" x14ac:dyDescent="0.2"/>
    <row r="16725" ht="12.75" hidden="1" x14ac:dyDescent="0.2"/>
    <row r="16726" ht="12.75" hidden="1" x14ac:dyDescent="0.2"/>
    <row r="16727" ht="12.75" hidden="1" x14ac:dyDescent="0.2"/>
    <row r="16728" ht="12.75" hidden="1" x14ac:dyDescent="0.2"/>
    <row r="16729" ht="12.75" hidden="1" x14ac:dyDescent="0.2"/>
    <row r="16730" ht="12.75" hidden="1" x14ac:dyDescent="0.2"/>
    <row r="16731" ht="12.75" hidden="1" x14ac:dyDescent="0.2"/>
    <row r="16732" ht="12.75" hidden="1" x14ac:dyDescent="0.2"/>
    <row r="16733" ht="12.75" hidden="1" x14ac:dyDescent="0.2"/>
    <row r="16734" ht="12.75" hidden="1" x14ac:dyDescent="0.2"/>
    <row r="16735" ht="12.75" hidden="1" x14ac:dyDescent="0.2"/>
    <row r="16736" ht="12.75" hidden="1" x14ac:dyDescent="0.2"/>
    <row r="16737" ht="12.75" hidden="1" x14ac:dyDescent="0.2"/>
    <row r="16738" ht="12.75" hidden="1" x14ac:dyDescent="0.2"/>
    <row r="16739" ht="12.75" hidden="1" x14ac:dyDescent="0.2"/>
    <row r="16740" ht="12.75" hidden="1" x14ac:dyDescent="0.2"/>
    <row r="16741" ht="12.75" hidden="1" x14ac:dyDescent="0.2"/>
    <row r="16742" ht="12.75" hidden="1" x14ac:dyDescent="0.2"/>
    <row r="16743" ht="12.75" hidden="1" x14ac:dyDescent="0.2"/>
    <row r="16744" ht="12.75" hidden="1" x14ac:dyDescent="0.2"/>
    <row r="16745" ht="12.75" hidden="1" x14ac:dyDescent="0.2"/>
    <row r="16746" ht="12.75" hidden="1" x14ac:dyDescent="0.2"/>
    <row r="16747" ht="12.75" hidden="1" x14ac:dyDescent="0.2"/>
    <row r="16748" ht="12.75" hidden="1" x14ac:dyDescent="0.2"/>
    <row r="16749" ht="12.75" hidden="1" x14ac:dyDescent="0.2"/>
    <row r="16750" ht="12.75" hidden="1" x14ac:dyDescent="0.2"/>
    <row r="16751" ht="12.75" hidden="1" x14ac:dyDescent="0.2"/>
    <row r="16752" ht="12.75" hidden="1" x14ac:dyDescent="0.2"/>
    <row r="16753" ht="12.75" hidden="1" x14ac:dyDescent="0.2"/>
    <row r="16754" ht="12.75" hidden="1" x14ac:dyDescent="0.2"/>
    <row r="16755" ht="12.75" hidden="1" x14ac:dyDescent="0.2"/>
    <row r="16756" ht="12.75" hidden="1" x14ac:dyDescent="0.2"/>
    <row r="16757" ht="12.75" hidden="1" x14ac:dyDescent="0.2"/>
    <row r="16758" ht="12.75" hidden="1" x14ac:dyDescent="0.2"/>
    <row r="16759" ht="12.75" hidden="1" x14ac:dyDescent="0.2"/>
    <row r="16760" ht="12.75" hidden="1" x14ac:dyDescent="0.2"/>
    <row r="16761" ht="12.75" hidden="1" x14ac:dyDescent="0.2"/>
    <row r="16762" ht="12.75" hidden="1" x14ac:dyDescent="0.2"/>
    <row r="16763" ht="12.75" hidden="1" x14ac:dyDescent="0.2"/>
    <row r="16764" ht="12.75" hidden="1" x14ac:dyDescent="0.2"/>
    <row r="16765" ht="12.75" hidden="1" x14ac:dyDescent="0.2"/>
    <row r="16766" ht="12.75" hidden="1" x14ac:dyDescent="0.2"/>
    <row r="16767" ht="12.75" hidden="1" x14ac:dyDescent="0.2"/>
    <row r="16768" ht="12.75" hidden="1" x14ac:dyDescent="0.2"/>
    <row r="16769" ht="12.75" hidden="1" x14ac:dyDescent="0.2"/>
    <row r="16770" ht="12.75" hidden="1" x14ac:dyDescent="0.2"/>
    <row r="16771" ht="12.75" hidden="1" x14ac:dyDescent="0.2"/>
    <row r="16772" ht="12.75" hidden="1" x14ac:dyDescent="0.2"/>
    <row r="16773" ht="12.75" hidden="1" x14ac:dyDescent="0.2"/>
    <row r="16774" ht="12.75" hidden="1" x14ac:dyDescent="0.2"/>
    <row r="16775" ht="12.75" hidden="1" x14ac:dyDescent="0.2"/>
    <row r="16776" ht="12.75" hidden="1" x14ac:dyDescent="0.2"/>
    <row r="16777" ht="12.75" hidden="1" x14ac:dyDescent="0.2"/>
    <row r="16778" ht="12.75" hidden="1" x14ac:dyDescent="0.2"/>
    <row r="16779" ht="12.75" hidden="1" x14ac:dyDescent="0.2"/>
    <row r="16780" ht="12.75" hidden="1" x14ac:dyDescent="0.2"/>
    <row r="16781" ht="12.75" hidden="1" x14ac:dyDescent="0.2"/>
    <row r="16782" ht="12.75" hidden="1" x14ac:dyDescent="0.2"/>
    <row r="16783" ht="12.75" hidden="1" x14ac:dyDescent="0.2"/>
    <row r="16784" ht="12.75" hidden="1" x14ac:dyDescent="0.2"/>
    <row r="16785" ht="12.75" hidden="1" x14ac:dyDescent="0.2"/>
    <row r="16786" ht="12.75" hidden="1" x14ac:dyDescent="0.2"/>
    <row r="16787" ht="12.75" hidden="1" x14ac:dyDescent="0.2"/>
    <row r="16788" ht="12.75" hidden="1" x14ac:dyDescent="0.2"/>
    <row r="16789" ht="12.75" hidden="1" x14ac:dyDescent="0.2"/>
    <row r="16790" ht="12.75" hidden="1" x14ac:dyDescent="0.2"/>
    <row r="16791" ht="12.75" hidden="1" x14ac:dyDescent="0.2"/>
    <row r="16792" ht="12.75" hidden="1" x14ac:dyDescent="0.2"/>
    <row r="16793" ht="12.75" hidden="1" x14ac:dyDescent="0.2"/>
    <row r="16794" ht="12.75" hidden="1" x14ac:dyDescent="0.2"/>
    <row r="16795" ht="12.75" hidden="1" x14ac:dyDescent="0.2"/>
    <row r="16796" ht="12.75" hidden="1" x14ac:dyDescent="0.2"/>
    <row r="16797" ht="12.75" hidden="1" x14ac:dyDescent="0.2"/>
    <row r="16798" ht="12.75" hidden="1" x14ac:dyDescent="0.2"/>
    <row r="16799" ht="12.75" hidden="1" x14ac:dyDescent="0.2"/>
    <row r="16800" ht="12.75" hidden="1" x14ac:dyDescent="0.2"/>
    <row r="16801" ht="12.75" hidden="1" x14ac:dyDescent="0.2"/>
    <row r="16802" ht="12.75" hidden="1" x14ac:dyDescent="0.2"/>
    <row r="16803" ht="12.75" hidden="1" x14ac:dyDescent="0.2"/>
    <row r="16804" ht="12.75" hidden="1" x14ac:dyDescent="0.2"/>
    <row r="16805" ht="12.75" hidden="1" x14ac:dyDescent="0.2"/>
    <row r="16806" ht="12.75" hidden="1" x14ac:dyDescent="0.2"/>
    <row r="16807" ht="12.75" hidden="1" x14ac:dyDescent="0.2"/>
    <row r="16808" ht="12.75" hidden="1" x14ac:dyDescent="0.2"/>
    <row r="16809" ht="12.75" hidden="1" x14ac:dyDescent="0.2"/>
    <row r="16810" ht="12.75" hidden="1" x14ac:dyDescent="0.2"/>
    <row r="16811" ht="12.75" hidden="1" x14ac:dyDescent="0.2"/>
    <row r="16812" ht="12.75" hidden="1" x14ac:dyDescent="0.2"/>
    <row r="16813" ht="12.75" hidden="1" x14ac:dyDescent="0.2"/>
    <row r="16814" ht="12.75" hidden="1" x14ac:dyDescent="0.2"/>
    <row r="16815" ht="12.75" hidden="1" x14ac:dyDescent="0.2"/>
    <row r="16816" ht="12.75" hidden="1" x14ac:dyDescent="0.2"/>
    <row r="16817" ht="12.75" hidden="1" x14ac:dyDescent="0.2"/>
    <row r="16818" ht="12.75" hidden="1" x14ac:dyDescent="0.2"/>
    <row r="16819" ht="12.75" hidden="1" x14ac:dyDescent="0.2"/>
    <row r="16820" ht="12.75" hidden="1" x14ac:dyDescent="0.2"/>
    <row r="16821" ht="12.75" hidden="1" x14ac:dyDescent="0.2"/>
    <row r="16822" ht="12.75" hidden="1" x14ac:dyDescent="0.2"/>
    <row r="16823" ht="12.75" hidden="1" x14ac:dyDescent="0.2"/>
    <row r="16824" ht="12.75" hidden="1" x14ac:dyDescent="0.2"/>
    <row r="16825" ht="12.75" hidden="1" x14ac:dyDescent="0.2"/>
    <row r="16826" ht="12.75" hidden="1" x14ac:dyDescent="0.2"/>
    <row r="16827" ht="12.75" hidden="1" x14ac:dyDescent="0.2"/>
    <row r="16828" ht="12.75" hidden="1" x14ac:dyDescent="0.2"/>
    <row r="16829" ht="12.75" hidden="1" x14ac:dyDescent="0.2"/>
    <row r="16830" ht="12.75" hidden="1" x14ac:dyDescent="0.2"/>
    <row r="16831" ht="12.75" hidden="1" x14ac:dyDescent="0.2"/>
    <row r="16832" ht="12.75" hidden="1" x14ac:dyDescent="0.2"/>
    <row r="16833" ht="12.75" hidden="1" x14ac:dyDescent="0.2"/>
    <row r="16834" ht="12.75" hidden="1" x14ac:dyDescent="0.2"/>
    <row r="16835" ht="12.75" hidden="1" x14ac:dyDescent="0.2"/>
    <row r="16836" ht="12.75" hidden="1" x14ac:dyDescent="0.2"/>
    <row r="16837" ht="12.75" hidden="1" x14ac:dyDescent="0.2"/>
    <row r="16838" ht="12.75" hidden="1" x14ac:dyDescent="0.2"/>
    <row r="16839" ht="12.75" hidden="1" x14ac:dyDescent="0.2"/>
    <row r="16840" ht="12.75" hidden="1" x14ac:dyDescent="0.2"/>
    <row r="16841" ht="12.75" hidden="1" x14ac:dyDescent="0.2"/>
    <row r="16842" ht="12.75" hidden="1" x14ac:dyDescent="0.2"/>
    <row r="16843" ht="12.75" hidden="1" x14ac:dyDescent="0.2"/>
    <row r="16844" ht="12.75" hidden="1" x14ac:dyDescent="0.2"/>
    <row r="16845" ht="12.75" hidden="1" x14ac:dyDescent="0.2"/>
    <row r="16846" ht="12.75" hidden="1" x14ac:dyDescent="0.2"/>
    <row r="16847" ht="12.75" hidden="1" x14ac:dyDescent="0.2"/>
    <row r="16848" ht="12.75" hidden="1" x14ac:dyDescent="0.2"/>
    <row r="16849" ht="12.75" hidden="1" x14ac:dyDescent="0.2"/>
    <row r="16850" ht="12.75" hidden="1" x14ac:dyDescent="0.2"/>
    <row r="16851" ht="12.75" hidden="1" x14ac:dyDescent="0.2"/>
    <row r="16852" ht="12.75" hidden="1" x14ac:dyDescent="0.2"/>
    <row r="16853" ht="12.75" hidden="1" x14ac:dyDescent="0.2"/>
    <row r="16854" ht="12.75" hidden="1" x14ac:dyDescent="0.2"/>
    <row r="16855" ht="12.75" hidden="1" x14ac:dyDescent="0.2"/>
    <row r="16856" ht="12.75" hidden="1" x14ac:dyDescent="0.2"/>
    <row r="16857" ht="12.75" hidden="1" x14ac:dyDescent="0.2"/>
    <row r="16858" ht="12.75" hidden="1" x14ac:dyDescent="0.2"/>
    <row r="16859" ht="12.75" hidden="1" x14ac:dyDescent="0.2"/>
    <row r="16860" ht="12.75" hidden="1" x14ac:dyDescent="0.2"/>
    <row r="16861" ht="12.75" hidden="1" x14ac:dyDescent="0.2"/>
    <row r="16862" ht="12.75" hidden="1" x14ac:dyDescent="0.2"/>
    <row r="16863" ht="12.75" hidden="1" x14ac:dyDescent="0.2"/>
    <row r="16864" ht="12.75" hidden="1" x14ac:dyDescent="0.2"/>
    <row r="16865" ht="12.75" hidden="1" x14ac:dyDescent="0.2"/>
    <row r="16866" ht="12.75" hidden="1" x14ac:dyDescent="0.2"/>
    <row r="16867" ht="12.75" hidden="1" x14ac:dyDescent="0.2"/>
    <row r="16868" ht="12.75" hidden="1" x14ac:dyDescent="0.2"/>
    <row r="16869" ht="12.75" hidden="1" x14ac:dyDescent="0.2"/>
    <row r="16870" ht="12.75" hidden="1" x14ac:dyDescent="0.2"/>
    <row r="16871" ht="12.75" hidden="1" x14ac:dyDescent="0.2"/>
    <row r="16872" ht="12.75" hidden="1" x14ac:dyDescent="0.2"/>
    <row r="16873" ht="12.75" hidden="1" x14ac:dyDescent="0.2"/>
    <row r="16874" ht="12.75" hidden="1" x14ac:dyDescent="0.2"/>
    <row r="16875" ht="12.75" hidden="1" x14ac:dyDescent="0.2"/>
    <row r="16876" ht="12.75" hidden="1" x14ac:dyDescent="0.2"/>
    <row r="16877" ht="12.75" hidden="1" x14ac:dyDescent="0.2"/>
    <row r="16878" ht="12.75" hidden="1" x14ac:dyDescent="0.2"/>
    <row r="16879" ht="12.75" hidden="1" x14ac:dyDescent="0.2"/>
    <row r="16880" ht="12.75" hidden="1" x14ac:dyDescent="0.2"/>
    <row r="16881" ht="12.75" hidden="1" x14ac:dyDescent="0.2"/>
    <row r="16882" ht="12.75" hidden="1" x14ac:dyDescent="0.2"/>
    <row r="16883" ht="12.75" hidden="1" x14ac:dyDescent="0.2"/>
    <row r="16884" ht="12.75" hidden="1" x14ac:dyDescent="0.2"/>
    <row r="16885" ht="12.75" hidden="1" x14ac:dyDescent="0.2"/>
    <row r="16886" ht="12.75" hidden="1" x14ac:dyDescent="0.2"/>
    <row r="16887" ht="12.75" hidden="1" x14ac:dyDescent="0.2"/>
    <row r="16888" ht="12.75" hidden="1" x14ac:dyDescent="0.2"/>
    <row r="16889" ht="12.75" hidden="1" x14ac:dyDescent="0.2"/>
    <row r="16890" ht="12.75" hidden="1" x14ac:dyDescent="0.2"/>
    <row r="16891" ht="12.75" hidden="1" x14ac:dyDescent="0.2"/>
    <row r="16892" ht="12.75" hidden="1" x14ac:dyDescent="0.2"/>
    <row r="16893" ht="12.75" hidden="1" x14ac:dyDescent="0.2"/>
    <row r="16894" ht="12.75" hidden="1" x14ac:dyDescent="0.2"/>
    <row r="16895" ht="12.75" hidden="1" x14ac:dyDescent="0.2"/>
    <row r="16896" ht="12.75" hidden="1" x14ac:dyDescent="0.2"/>
    <row r="16897" ht="12.75" hidden="1" x14ac:dyDescent="0.2"/>
    <row r="16898" ht="12.75" hidden="1" x14ac:dyDescent="0.2"/>
    <row r="16899" ht="12.75" hidden="1" x14ac:dyDescent="0.2"/>
    <row r="16900" ht="12.75" hidden="1" x14ac:dyDescent="0.2"/>
    <row r="16901" ht="12.75" hidden="1" x14ac:dyDescent="0.2"/>
    <row r="16902" ht="12.75" hidden="1" x14ac:dyDescent="0.2"/>
    <row r="16903" ht="12.75" hidden="1" x14ac:dyDescent="0.2"/>
    <row r="16904" ht="12.75" hidden="1" x14ac:dyDescent="0.2"/>
    <row r="16905" ht="12.75" hidden="1" x14ac:dyDescent="0.2"/>
    <row r="16906" ht="12.75" hidden="1" x14ac:dyDescent="0.2"/>
    <row r="16907" ht="12.75" hidden="1" x14ac:dyDescent="0.2"/>
    <row r="16908" ht="12.75" hidden="1" x14ac:dyDescent="0.2"/>
    <row r="16909" ht="12.75" hidden="1" x14ac:dyDescent="0.2"/>
    <row r="16910" ht="12.75" hidden="1" x14ac:dyDescent="0.2"/>
    <row r="16911" ht="12.75" hidden="1" x14ac:dyDescent="0.2"/>
    <row r="16912" ht="12.75" hidden="1" x14ac:dyDescent="0.2"/>
    <row r="16913" ht="12.75" hidden="1" x14ac:dyDescent="0.2"/>
    <row r="16914" ht="12.75" hidden="1" x14ac:dyDescent="0.2"/>
    <row r="16915" ht="12.75" hidden="1" x14ac:dyDescent="0.2"/>
    <row r="16916" ht="12.75" hidden="1" x14ac:dyDescent="0.2"/>
    <row r="16917" ht="12.75" hidden="1" x14ac:dyDescent="0.2"/>
    <row r="16918" ht="12.75" hidden="1" x14ac:dyDescent="0.2"/>
    <row r="16919" ht="12.75" hidden="1" x14ac:dyDescent="0.2"/>
    <row r="16920" ht="12.75" hidden="1" x14ac:dyDescent="0.2"/>
    <row r="16921" ht="12.75" hidden="1" x14ac:dyDescent="0.2"/>
    <row r="16922" ht="12.75" hidden="1" x14ac:dyDescent="0.2"/>
    <row r="16923" ht="12.75" hidden="1" x14ac:dyDescent="0.2"/>
    <row r="16924" ht="12.75" hidden="1" x14ac:dyDescent="0.2"/>
    <row r="16925" ht="12.75" hidden="1" x14ac:dyDescent="0.2"/>
    <row r="16926" ht="12.75" hidden="1" x14ac:dyDescent="0.2"/>
    <row r="16927" ht="12.75" hidden="1" x14ac:dyDescent="0.2"/>
    <row r="16928" ht="12.75" hidden="1" x14ac:dyDescent="0.2"/>
    <row r="16929" ht="12.75" hidden="1" x14ac:dyDescent="0.2"/>
    <row r="16930" ht="12.75" hidden="1" x14ac:dyDescent="0.2"/>
    <row r="16931" ht="12.75" hidden="1" x14ac:dyDescent="0.2"/>
    <row r="16932" ht="12.75" hidden="1" x14ac:dyDescent="0.2"/>
    <row r="16933" ht="12.75" hidden="1" x14ac:dyDescent="0.2"/>
    <row r="16934" ht="12.75" hidden="1" x14ac:dyDescent="0.2"/>
    <row r="16935" ht="12.75" hidden="1" x14ac:dyDescent="0.2"/>
    <row r="16936" ht="12.75" hidden="1" x14ac:dyDescent="0.2"/>
    <row r="16937" ht="12.75" hidden="1" x14ac:dyDescent="0.2"/>
    <row r="16938" ht="12.75" hidden="1" x14ac:dyDescent="0.2"/>
    <row r="16939" ht="12.75" hidden="1" x14ac:dyDescent="0.2"/>
    <row r="16940" ht="12.75" hidden="1" x14ac:dyDescent="0.2"/>
    <row r="16941" ht="12.75" hidden="1" x14ac:dyDescent="0.2"/>
    <row r="16942" ht="12.75" hidden="1" x14ac:dyDescent="0.2"/>
    <row r="16943" ht="12.75" hidden="1" x14ac:dyDescent="0.2"/>
    <row r="16944" ht="12.75" hidden="1" x14ac:dyDescent="0.2"/>
    <row r="16945" ht="12.75" hidden="1" x14ac:dyDescent="0.2"/>
    <row r="16946" ht="12.75" hidden="1" x14ac:dyDescent="0.2"/>
    <row r="16947" ht="12.75" hidden="1" x14ac:dyDescent="0.2"/>
    <row r="16948" ht="12.75" hidden="1" x14ac:dyDescent="0.2"/>
    <row r="16949" ht="12.75" hidden="1" x14ac:dyDescent="0.2"/>
    <row r="16950" ht="12.75" hidden="1" x14ac:dyDescent="0.2"/>
    <row r="16951" ht="12.75" hidden="1" x14ac:dyDescent="0.2"/>
    <row r="16952" ht="12.75" hidden="1" x14ac:dyDescent="0.2"/>
    <row r="16953" ht="12.75" hidden="1" x14ac:dyDescent="0.2"/>
    <row r="16954" ht="12.75" hidden="1" x14ac:dyDescent="0.2"/>
    <row r="16955" ht="12.75" hidden="1" x14ac:dyDescent="0.2"/>
    <row r="16956" ht="12.75" hidden="1" x14ac:dyDescent="0.2"/>
    <row r="16957" ht="12.75" hidden="1" x14ac:dyDescent="0.2"/>
    <row r="16958" ht="12.75" hidden="1" x14ac:dyDescent="0.2"/>
    <row r="16959" ht="12.75" hidden="1" x14ac:dyDescent="0.2"/>
    <row r="16960" ht="12.75" hidden="1" x14ac:dyDescent="0.2"/>
    <row r="16961" ht="12.75" hidden="1" x14ac:dyDescent="0.2"/>
    <row r="16962" ht="12.75" hidden="1" x14ac:dyDescent="0.2"/>
    <row r="16963" ht="12.75" hidden="1" x14ac:dyDescent="0.2"/>
    <row r="16964" ht="12.75" hidden="1" x14ac:dyDescent="0.2"/>
    <row r="16965" ht="12.75" hidden="1" x14ac:dyDescent="0.2"/>
    <row r="16966" ht="12.75" hidden="1" x14ac:dyDescent="0.2"/>
    <row r="16967" ht="12.75" hidden="1" x14ac:dyDescent="0.2"/>
    <row r="16968" ht="12.75" hidden="1" x14ac:dyDescent="0.2"/>
    <row r="16969" ht="12.75" hidden="1" x14ac:dyDescent="0.2"/>
    <row r="16970" ht="12.75" hidden="1" x14ac:dyDescent="0.2"/>
    <row r="16971" ht="12.75" hidden="1" x14ac:dyDescent="0.2"/>
    <row r="16972" ht="12.75" hidden="1" x14ac:dyDescent="0.2"/>
    <row r="16973" ht="12.75" hidden="1" x14ac:dyDescent="0.2"/>
    <row r="16974" ht="12.75" hidden="1" x14ac:dyDescent="0.2"/>
    <row r="16975" ht="12.75" hidden="1" x14ac:dyDescent="0.2"/>
    <row r="16976" ht="12.75" hidden="1" x14ac:dyDescent="0.2"/>
    <row r="16977" ht="12.75" hidden="1" x14ac:dyDescent="0.2"/>
    <row r="16978" ht="12.75" hidden="1" x14ac:dyDescent="0.2"/>
    <row r="16979" ht="12.75" hidden="1" x14ac:dyDescent="0.2"/>
    <row r="16980" ht="12.75" hidden="1" x14ac:dyDescent="0.2"/>
    <row r="16981" ht="12.75" hidden="1" x14ac:dyDescent="0.2"/>
    <row r="16982" ht="12.75" hidden="1" x14ac:dyDescent="0.2"/>
    <row r="16983" ht="12.75" hidden="1" x14ac:dyDescent="0.2"/>
    <row r="16984" ht="12.75" hidden="1" x14ac:dyDescent="0.2"/>
    <row r="16985" ht="12.75" hidden="1" x14ac:dyDescent="0.2"/>
    <row r="16986" ht="12.75" hidden="1" x14ac:dyDescent="0.2"/>
    <row r="16987" ht="12.75" hidden="1" x14ac:dyDescent="0.2"/>
    <row r="16988" ht="12.75" hidden="1" x14ac:dyDescent="0.2"/>
    <row r="16989" ht="12.75" hidden="1" x14ac:dyDescent="0.2"/>
    <row r="16990" ht="12.75" hidden="1" x14ac:dyDescent="0.2"/>
    <row r="16991" ht="12.75" hidden="1" x14ac:dyDescent="0.2"/>
    <row r="16992" ht="12.75" hidden="1" x14ac:dyDescent="0.2"/>
    <row r="16993" ht="12.75" hidden="1" x14ac:dyDescent="0.2"/>
    <row r="16994" ht="12.75" hidden="1" x14ac:dyDescent="0.2"/>
    <row r="16995" ht="12.75" hidden="1" x14ac:dyDescent="0.2"/>
    <row r="16996" ht="12.75" hidden="1" x14ac:dyDescent="0.2"/>
    <row r="16997" ht="12.75" hidden="1" x14ac:dyDescent="0.2"/>
    <row r="16998" ht="12.75" hidden="1" x14ac:dyDescent="0.2"/>
    <row r="16999" ht="12.75" hidden="1" x14ac:dyDescent="0.2"/>
    <row r="17000" ht="12.75" hidden="1" x14ac:dyDescent="0.2"/>
    <row r="17001" ht="12.75" hidden="1" x14ac:dyDescent="0.2"/>
    <row r="17002" ht="12.75" hidden="1" x14ac:dyDescent="0.2"/>
    <row r="17003" ht="12.75" hidden="1" x14ac:dyDescent="0.2"/>
    <row r="17004" ht="12.75" hidden="1" x14ac:dyDescent="0.2"/>
    <row r="17005" ht="12.75" hidden="1" x14ac:dyDescent="0.2"/>
    <row r="17006" ht="12.75" hidden="1" x14ac:dyDescent="0.2"/>
    <row r="17007" ht="12.75" hidden="1" x14ac:dyDescent="0.2"/>
    <row r="17008" ht="12.75" hidden="1" x14ac:dyDescent="0.2"/>
    <row r="17009" ht="12.75" hidden="1" x14ac:dyDescent="0.2"/>
    <row r="17010" ht="12.75" hidden="1" x14ac:dyDescent="0.2"/>
    <row r="17011" ht="12.75" hidden="1" x14ac:dyDescent="0.2"/>
    <row r="17012" ht="12.75" hidden="1" x14ac:dyDescent="0.2"/>
    <row r="17013" ht="12.75" hidden="1" x14ac:dyDescent="0.2"/>
    <row r="17014" ht="12.75" hidden="1" x14ac:dyDescent="0.2"/>
    <row r="17015" ht="12.75" hidden="1" x14ac:dyDescent="0.2"/>
    <row r="17016" ht="12.75" hidden="1" x14ac:dyDescent="0.2"/>
    <row r="17017" ht="12.75" hidden="1" x14ac:dyDescent="0.2"/>
    <row r="17018" ht="12.75" hidden="1" x14ac:dyDescent="0.2"/>
    <row r="17019" ht="12.75" hidden="1" x14ac:dyDescent="0.2"/>
    <row r="17020" ht="12.75" hidden="1" x14ac:dyDescent="0.2"/>
    <row r="17021" ht="12.75" hidden="1" x14ac:dyDescent="0.2"/>
    <row r="17022" ht="12.75" hidden="1" x14ac:dyDescent="0.2"/>
    <row r="17023" ht="12.75" hidden="1" x14ac:dyDescent="0.2"/>
    <row r="17024" ht="12.75" hidden="1" x14ac:dyDescent="0.2"/>
    <row r="17025" ht="12.75" hidden="1" x14ac:dyDescent="0.2"/>
    <row r="17026" ht="12.75" hidden="1" x14ac:dyDescent="0.2"/>
    <row r="17027" ht="12.75" hidden="1" x14ac:dyDescent="0.2"/>
    <row r="17028" ht="12.75" hidden="1" x14ac:dyDescent="0.2"/>
    <row r="17029" ht="12.75" hidden="1" x14ac:dyDescent="0.2"/>
    <row r="17030" ht="12.75" hidden="1" x14ac:dyDescent="0.2"/>
    <row r="17031" ht="12.75" hidden="1" x14ac:dyDescent="0.2"/>
    <row r="17032" ht="12.75" hidden="1" x14ac:dyDescent="0.2"/>
    <row r="17033" ht="12.75" hidden="1" x14ac:dyDescent="0.2"/>
    <row r="17034" ht="12.75" hidden="1" x14ac:dyDescent="0.2"/>
    <row r="17035" ht="12.75" hidden="1" x14ac:dyDescent="0.2"/>
    <row r="17036" ht="12.75" hidden="1" x14ac:dyDescent="0.2"/>
    <row r="17037" ht="12.75" hidden="1" x14ac:dyDescent="0.2"/>
    <row r="17038" ht="12.75" hidden="1" x14ac:dyDescent="0.2"/>
    <row r="17039" ht="12.75" hidden="1" x14ac:dyDescent="0.2"/>
    <row r="17040" ht="12.75" hidden="1" x14ac:dyDescent="0.2"/>
    <row r="17041" ht="12.75" hidden="1" x14ac:dyDescent="0.2"/>
    <row r="17042" ht="12.75" hidden="1" x14ac:dyDescent="0.2"/>
    <row r="17043" ht="12.75" hidden="1" x14ac:dyDescent="0.2"/>
    <row r="17044" ht="12.75" hidden="1" x14ac:dyDescent="0.2"/>
    <row r="17045" ht="12.75" hidden="1" x14ac:dyDescent="0.2"/>
    <row r="17046" ht="12.75" hidden="1" x14ac:dyDescent="0.2"/>
    <row r="17047" ht="12.75" hidden="1" x14ac:dyDescent="0.2"/>
    <row r="17048" ht="12.75" hidden="1" x14ac:dyDescent="0.2"/>
    <row r="17049" ht="12.75" hidden="1" x14ac:dyDescent="0.2"/>
    <row r="17050" ht="12.75" hidden="1" x14ac:dyDescent="0.2"/>
    <row r="17051" ht="12.75" hidden="1" x14ac:dyDescent="0.2"/>
    <row r="17052" ht="12.75" hidden="1" x14ac:dyDescent="0.2"/>
    <row r="17053" ht="12.75" hidden="1" x14ac:dyDescent="0.2"/>
    <row r="17054" ht="12.75" hidden="1" x14ac:dyDescent="0.2"/>
    <row r="17055" ht="12.75" hidden="1" x14ac:dyDescent="0.2"/>
    <row r="17056" ht="12.75" hidden="1" x14ac:dyDescent="0.2"/>
    <row r="17057" ht="12.75" hidden="1" x14ac:dyDescent="0.2"/>
    <row r="17058" ht="12.75" hidden="1" x14ac:dyDescent="0.2"/>
    <row r="17059" ht="12.75" hidden="1" x14ac:dyDescent="0.2"/>
    <row r="17060" ht="12.75" hidden="1" x14ac:dyDescent="0.2"/>
    <row r="17061" ht="12.75" hidden="1" x14ac:dyDescent="0.2"/>
    <row r="17062" ht="12.75" hidden="1" x14ac:dyDescent="0.2"/>
    <row r="17063" ht="12.75" hidden="1" x14ac:dyDescent="0.2"/>
    <row r="17064" ht="12.75" hidden="1" x14ac:dyDescent="0.2"/>
    <row r="17065" ht="12.75" hidden="1" x14ac:dyDescent="0.2"/>
    <row r="17066" ht="12.75" hidden="1" x14ac:dyDescent="0.2"/>
    <row r="17067" ht="12.75" hidden="1" x14ac:dyDescent="0.2"/>
    <row r="17068" ht="12.75" hidden="1" x14ac:dyDescent="0.2"/>
    <row r="17069" ht="12.75" hidden="1" x14ac:dyDescent="0.2"/>
    <row r="17070" ht="12.75" hidden="1" x14ac:dyDescent="0.2"/>
    <row r="17071" ht="12.75" hidden="1" x14ac:dyDescent="0.2"/>
    <row r="17072" ht="12.75" hidden="1" x14ac:dyDescent="0.2"/>
    <row r="17073" ht="12.75" hidden="1" x14ac:dyDescent="0.2"/>
    <row r="17074" ht="12.75" hidden="1" x14ac:dyDescent="0.2"/>
    <row r="17075" ht="12.75" hidden="1" x14ac:dyDescent="0.2"/>
    <row r="17076" ht="12.75" hidden="1" x14ac:dyDescent="0.2"/>
    <row r="17077" ht="12.75" hidden="1" x14ac:dyDescent="0.2"/>
    <row r="17078" ht="12.75" hidden="1" x14ac:dyDescent="0.2"/>
    <row r="17079" ht="12.75" hidden="1" x14ac:dyDescent="0.2"/>
    <row r="17080" ht="12.75" hidden="1" x14ac:dyDescent="0.2"/>
    <row r="17081" ht="12.75" hidden="1" x14ac:dyDescent="0.2"/>
    <row r="17082" ht="12.75" hidden="1" x14ac:dyDescent="0.2"/>
    <row r="17083" ht="12.75" hidden="1" x14ac:dyDescent="0.2"/>
    <row r="17084" ht="12.75" hidden="1" x14ac:dyDescent="0.2"/>
    <row r="17085" ht="12.75" hidden="1" x14ac:dyDescent="0.2"/>
    <row r="17086" ht="12.75" hidden="1" x14ac:dyDescent="0.2"/>
    <row r="17087" ht="12.75" hidden="1" x14ac:dyDescent="0.2"/>
    <row r="17088" ht="12.75" hidden="1" x14ac:dyDescent="0.2"/>
    <row r="17089" ht="12.75" hidden="1" x14ac:dyDescent="0.2"/>
    <row r="17090" ht="12.75" hidden="1" x14ac:dyDescent="0.2"/>
    <row r="17091" ht="12.75" hidden="1" x14ac:dyDescent="0.2"/>
    <row r="17092" ht="12.75" hidden="1" x14ac:dyDescent="0.2"/>
    <row r="17093" ht="12.75" hidden="1" x14ac:dyDescent="0.2"/>
    <row r="17094" ht="12.75" hidden="1" x14ac:dyDescent="0.2"/>
    <row r="17095" ht="12.75" hidden="1" x14ac:dyDescent="0.2"/>
    <row r="17096" ht="12.75" hidden="1" x14ac:dyDescent="0.2"/>
    <row r="17097" ht="12.75" hidden="1" x14ac:dyDescent="0.2"/>
    <row r="17098" ht="12.75" hidden="1" x14ac:dyDescent="0.2"/>
    <row r="17099" ht="12.75" hidden="1" x14ac:dyDescent="0.2"/>
    <row r="17100" ht="12.75" hidden="1" x14ac:dyDescent="0.2"/>
    <row r="17101" ht="12.75" hidden="1" x14ac:dyDescent="0.2"/>
    <row r="17102" ht="12.75" hidden="1" x14ac:dyDescent="0.2"/>
    <row r="17103" ht="12.75" hidden="1" x14ac:dyDescent="0.2"/>
    <row r="17104" ht="12.75" hidden="1" x14ac:dyDescent="0.2"/>
    <row r="17105" ht="12.75" hidden="1" x14ac:dyDescent="0.2"/>
    <row r="17106" ht="12.75" hidden="1" x14ac:dyDescent="0.2"/>
    <row r="17107" ht="12.75" hidden="1" x14ac:dyDescent="0.2"/>
    <row r="17108" ht="12.75" hidden="1" x14ac:dyDescent="0.2"/>
    <row r="17109" ht="12.75" hidden="1" x14ac:dyDescent="0.2"/>
    <row r="17110" ht="12.75" hidden="1" x14ac:dyDescent="0.2"/>
    <row r="17111" ht="12.75" hidden="1" x14ac:dyDescent="0.2"/>
    <row r="17112" ht="12.75" hidden="1" x14ac:dyDescent="0.2"/>
    <row r="17113" ht="12.75" hidden="1" x14ac:dyDescent="0.2"/>
    <row r="17114" ht="12.75" hidden="1" x14ac:dyDescent="0.2"/>
    <row r="17115" ht="12.75" hidden="1" x14ac:dyDescent="0.2"/>
    <row r="17116" ht="12.75" hidden="1" x14ac:dyDescent="0.2"/>
    <row r="17117" ht="12.75" hidden="1" x14ac:dyDescent="0.2"/>
    <row r="17118" ht="12.75" hidden="1" x14ac:dyDescent="0.2"/>
    <row r="17119" ht="12.75" hidden="1" x14ac:dyDescent="0.2"/>
    <row r="17120" ht="12.75" hidden="1" x14ac:dyDescent="0.2"/>
    <row r="17121" ht="12.75" hidden="1" x14ac:dyDescent="0.2"/>
    <row r="17122" ht="12.75" hidden="1" x14ac:dyDescent="0.2"/>
    <row r="17123" ht="12.75" hidden="1" x14ac:dyDescent="0.2"/>
    <row r="17124" ht="12.75" hidden="1" x14ac:dyDescent="0.2"/>
    <row r="17125" ht="12.75" hidden="1" x14ac:dyDescent="0.2"/>
    <row r="17126" ht="12.75" hidden="1" x14ac:dyDescent="0.2"/>
    <row r="17127" ht="12.75" hidden="1" x14ac:dyDescent="0.2"/>
    <row r="17128" ht="12.75" hidden="1" x14ac:dyDescent="0.2"/>
    <row r="17129" ht="12.75" hidden="1" x14ac:dyDescent="0.2"/>
    <row r="17130" ht="12.75" hidden="1" x14ac:dyDescent="0.2"/>
    <row r="17131" ht="12.75" hidden="1" x14ac:dyDescent="0.2"/>
    <row r="17132" ht="12.75" hidden="1" x14ac:dyDescent="0.2"/>
    <row r="17133" ht="12.75" hidden="1" x14ac:dyDescent="0.2"/>
    <row r="17134" ht="12.75" hidden="1" x14ac:dyDescent="0.2"/>
    <row r="17135" ht="12.75" hidden="1" x14ac:dyDescent="0.2"/>
    <row r="17136" ht="12.75" hidden="1" x14ac:dyDescent="0.2"/>
    <row r="17137" ht="12.75" hidden="1" x14ac:dyDescent="0.2"/>
    <row r="17138" ht="12.75" hidden="1" x14ac:dyDescent="0.2"/>
    <row r="17139" ht="12.75" hidden="1" x14ac:dyDescent="0.2"/>
    <row r="17140" ht="12.75" hidden="1" x14ac:dyDescent="0.2"/>
    <row r="17141" ht="12.75" hidden="1" x14ac:dyDescent="0.2"/>
    <row r="17142" ht="12.75" hidden="1" x14ac:dyDescent="0.2"/>
    <row r="17143" ht="12.75" hidden="1" x14ac:dyDescent="0.2"/>
    <row r="17144" ht="12.75" hidden="1" x14ac:dyDescent="0.2"/>
    <row r="17145" ht="12.75" hidden="1" x14ac:dyDescent="0.2"/>
    <row r="17146" ht="12.75" hidden="1" x14ac:dyDescent="0.2"/>
    <row r="17147" ht="12.75" hidden="1" x14ac:dyDescent="0.2"/>
    <row r="17148" ht="12.75" hidden="1" x14ac:dyDescent="0.2"/>
    <row r="17149" ht="12.75" hidden="1" x14ac:dyDescent="0.2"/>
    <row r="17150" ht="12.75" hidden="1" x14ac:dyDescent="0.2"/>
    <row r="17151" ht="12.75" hidden="1" x14ac:dyDescent="0.2"/>
    <row r="17152" ht="12.75" hidden="1" x14ac:dyDescent="0.2"/>
    <row r="17153" ht="12.75" hidden="1" x14ac:dyDescent="0.2"/>
    <row r="17154" ht="12.75" hidden="1" x14ac:dyDescent="0.2"/>
    <row r="17155" ht="12.75" hidden="1" x14ac:dyDescent="0.2"/>
    <row r="17156" ht="12.75" hidden="1" x14ac:dyDescent="0.2"/>
    <row r="17157" ht="12.75" hidden="1" x14ac:dyDescent="0.2"/>
    <row r="17158" ht="12.75" hidden="1" x14ac:dyDescent="0.2"/>
    <row r="17159" ht="12.75" hidden="1" x14ac:dyDescent="0.2"/>
    <row r="17160" ht="12.75" hidden="1" x14ac:dyDescent="0.2"/>
    <row r="17161" ht="12.75" hidden="1" x14ac:dyDescent="0.2"/>
    <row r="17162" ht="12.75" hidden="1" x14ac:dyDescent="0.2"/>
    <row r="17163" ht="12.75" hidden="1" x14ac:dyDescent="0.2"/>
    <row r="17164" ht="12.75" hidden="1" x14ac:dyDescent="0.2"/>
    <row r="17165" ht="12.75" hidden="1" x14ac:dyDescent="0.2"/>
    <row r="17166" ht="12.75" hidden="1" x14ac:dyDescent="0.2"/>
    <row r="17167" ht="12.75" hidden="1" x14ac:dyDescent="0.2"/>
    <row r="17168" ht="12.75" hidden="1" x14ac:dyDescent="0.2"/>
    <row r="17169" ht="12.75" hidden="1" x14ac:dyDescent="0.2"/>
    <row r="17170" ht="12.75" hidden="1" x14ac:dyDescent="0.2"/>
    <row r="17171" ht="12.75" hidden="1" x14ac:dyDescent="0.2"/>
    <row r="17172" ht="12.75" hidden="1" x14ac:dyDescent="0.2"/>
    <row r="17173" ht="12.75" hidden="1" x14ac:dyDescent="0.2"/>
    <row r="17174" ht="12.75" hidden="1" x14ac:dyDescent="0.2"/>
    <row r="17175" ht="12.75" hidden="1" x14ac:dyDescent="0.2"/>
    <row r="17176" ht="12.75" hidden="1" x14ac:dyDescent="0.2"/>
    <row r="17177" ht="12.75" hidden="1" x14ac:dyDescent="0.2"/>
    <row r="17178" ht="12.75" hidden="1" x14ac:dyDescent="0.2"/>
    <row r="17179" ht="12.75" hidden="1" x14ac:dyDescent="0.2"/>
    <row r="17180" ht="12.75" hidden="1" x14ac:dyDescent="0.2"/>
    <row r="17181" ht="12.75" hidden="1" x14ac:dyDescent="0.2"/>
    <row r="17182" ht="12.75" hidden="1" x14ac:dyDescent="0.2"/>
    <row r="17183" ht="12.75" hidden="1" x14ac:dyDescent="0.2"/>
    <row r="17184" ht="12.75" hidden="1" x14ac:dyDescent="0.2"/>
    <row r="17185" ht="12.75" hidden="1" x14ac:dyDescent="0.2"/>
    <row r="17186" ht="12.75" hidden="1" x14ac:dyDescent="0.2"/>
    <row r="17187" ht="12.75" hidden="1" x14ac:dyDescent="0.2"/>
    <row r="17188" ht="12.75" hidden="1" x14ac:dyDescent="0.2"/>
    <row r="17189" ht="12.75" hidden="1" x14ac:dyDescent="0.2"/>
    <row r="17190" ht="12.75" hidden="1" x14ac:dyDescent="0.2"/>
    <row r="17191" ht="12.75" hidden="1" x14ac:dyDescent="0.2"/>
    <row r="17192" ht="12.75" hidden="1" x14ac:dyDescent="0.2"/>
    <row r="17193" ht="12.75" hidden="1" x14ac:dyDescent="0.2"/>
    <row r="17194" ht="12.75" hidden="1" x14ac:dyDescent="0.2"/>
    <row r="17195" ht="12.75" hidden="1" x14ac:dyDescent="0.2"/>
    <row r="17196" ht="12.75" hidden="1" x14ac:dyDescent="0.2"/>
    <row r="17197" ht="12.75" hidden="1" x14ac:dyDescent="0.2"/>
    <row r="17198" ht="12.75" hidden="1" x14ac:dyDescent="0.2"/>
    <row r="17199" ht="12.75" hidden="1" x14ac:dyDescent="0.2"/>
    <row r="17200" ht="12.75" hidden="1" x14ac:dyDescent="0.2"/>
    <row r="17201" ht="12.75" hidden="1" x14ac:dyDescent="0.2"/>
    <row r="17202" ht="12.75" hidden="1" x14ac:dyDescent="0.2"/>
    <row r="17203" ht="12.75" hidden="1" x14ac:dyDescent="0.2"/>
    <row r="17204" ht="12.75" hidden="1" x14ac:dyDescent="0.2"/>
    <row r="17205" ht="12.75" hidden="1" x14ac:dyDescent="0.2"/>
    <row r="17206" ht="12.75" hidden="1" x14ac:dyDescent="0.2"/>
    <row r="17207" ht="12.75" hidden="1" x14ac:dyDescent="0.2"/>
    <row r="17208" ht="12.75" hidden="1" x14ac:dyDescent="0.2"/>
    <row r="17209" ht="12.75" hidden="1" x14ac:dyDescent="0.2"/>
    <row r="17210" ht="12.75" hidden="1" x14ac:dyDescent="0.2"/>
    <row r="17211" ht="12.75" hidden="1" x14ac:dyDescent="0.2"/>
    <row r="17212" ht="12.75" hidden="1" x14ac:dyDescent="0.2"/>
    <row r="17213" ht="12.75" hidden="1" x14ac:dyDescent="0.2"/>
    <row r="17214" ht="12.75" hidden="1" x14ac:dyDescent="0.2"/>
    <row r="17215" ht="12.75" hidden="1" x14ac:dyDescent="0.2"/>
    <row r="17216" ht="12.75" hidden="1" x14ac:dyDescent="0.2"/>
    <row r="17217" ht="12.75" hidden="1" x14ac:dyDescent="0.2"/>
    <row r="17218" ht="12.75" hidden="1" x14ac:dyDescent="0.2"/>
    <row r="17219" ht="12.75" hidden="1" x14ac:dyDescent="0.2"/>
    <row r="17220" ht="12.75" hidden="1" x14ac:dyDescent="0.2"/>
    <row r="17221" ht="12.75" hidden="1" x14ac:dyDescent="0.2"/>
    <row r="17222" ht="12.75" hidden="1" x14ac:dyDescent="0.2"/>
    <row r="17223" ht="12.75" hidden="1" x14ac:dyDescent="0.2"/>
    <row r="17224" ht="12.75" hidden="1" x14ac:dyDescent="0.2"/>
    <row r="17225" ht="12.75" hidden="1" x14ac:dyDescent="0.2"/>
    <row r="17226" ht="12.75" hidden="1" x14ac:dyDescent="0.2"/>
    <row r="17227" ht="12.75" hidden="1" x14ac:dyDescent="0.2"/>
    <row r="17228" ht="12.75" hidden="1" x14ac:dyDescent="0.2"/>
    <row r="17229" ht="12.75" hidden="1" x14ac:dyDescent="0.2"/>
    <row r="17230" ht="12.75" hidden="1" x14ac:dyDescent="0.2"/>
    <row r="17231" ht="12.75" hidden="1" x14ac:dyDescent="0.2"/>
    <row r="17232" ht="12.75" hidden="1" x14ac:dyDescent="0.2"/>
    <row r="17233" ht="12.75" hidden="1" x14ac:dyDescent="0.2"/>
    <row r="17234" ht="12.75" hidden="1" x14ac:dyDescent="0.2"/>
    <row r="17235" ht="12.75" hidden="1" x14ac:dyDescent="0.2"/>
    <row r="17236" ht="12.75" hidden="1" x14ac:dyDescent="0.2"/>
    <row r="17237" ht="12.75" hidden="1" x14ac:dyDescent="0.2"/>
    <row r="17238" ht="12.75" hidden="1" x14ac:dyDescent="0.2"/>
    <row r="17239" ht="12.75" hidden="1" x14ac:dyDescent="0.2"/>
    <row r="17240" ht="12.75" hidden="1" x14ac:dyDescent="0.2"/>
    <row r="17241" ht="12.75" hidden="1" x14ac:dyDescent="0.2"/>
    <row r="17242" ht="12.75" hidden="1" x14ac:dyDescent="0.2"/>
    <row r="17243" ht="12.75" hidden="1" x14ac:dyDescent="0.2"/>
    <row r="17244" ht="12.75" hidden="1" x14ac:dyDescent="0.2"/>
    <row r="17245" ht="12.75" hidden="1" x14ac:dyDescent="0.2"/>
    <row r="17246" ht="12.75" hidden="1" x14ac:dyDescent="0.2"/>
    <row r="17247" ht="12.75" hidden="1" x14ac:dyDescent="0.2"/>
    <row r="17248" ht="12.75" hidden="1" x14ac:dyDescent="0.2"/>
    <row r="17249" ht="12.75" hidden="1" x14ac:dyDescent="0.2"/>
    <row r="17250" ht="12.75" hidden="1" x14ac:dyDescent="0.2"/>
    <row r="17251" ht="12.75" hidden="1" x14ac:dyDescent="0.2"/>
    <row r="17252" ht="12.75" hidden="1" x14ac:dyDescent="0.2"/>
    <row r="17253" ht="12.75" hidden="1" x14ac:dyDescent="0.2"/>
    <row r="17254" ht="12.75" hidden="1" x14ac:dyDescent="0.2"/>
    <row r="17255" ht="12.75" hidden="1" x14ac:dyDescent="0.2"/>
    <row r="17256" ht="12.75" hidden="1" x14ac:dyDescent="0.2"/>
    <row r="17257" ht="12.75" hidden="1" x14ac:dyDescent="0.2"/>
    <row r="17258" ht="12.75" hidden="1" x14ac:dyDescent="0.2"/>
    <row r="17259" ht="12.75" hidden="1" x14ac:dyDescent="0.2"/>
    <row r="17260" ht="12.75" hidden="1" x14ac:dyDescent="0.2"/>
    <row r="17261" ht="12.75" hidden="1" x14ac:dyDescent="0.2"/>
    <row r="17262" ht="12.75" hidden="1" x14ac:dyDescent="0.2"/>
    <row r="17263" ht="12.75" hidden="1" x14ac:dyDescent="0.2"/>
    <row r="17264" ht="12.75" hidden="1" x14ac:dyDescent="0.2"/>
    <row r="17265" ht="12.75" hidden="1" x14ac:dyDescent="0.2"/>
    <row r="17266" ht="12.75" hidden="1" x14ac:dyDescent="0.2"/>
    <row r="17267" ht="12.75" hidden="1" x14ac:dyDescent="0.2"/>
    <row r="17268" ht="12.75" hidden="1" x14ac:dyDescent="0.2"/>
    <row r="17269" ht="12.75" hidden="1" x14ac:dyDescent="0.2"/>
    <row r="17270" ht="12.75" hidden="1" x14ac:dyDescent="0.2"/>
    <row r="17271" ht="12.75" hidden="1" x14ac:dyDescent="0.2"/>
    <row r="17272" ht="12.75" hidden="1" x14ac:dyDescent="0.2"/>
    <row r="17273" ht="12.75" hidden="1" x14ac:dyDescent="0.2"/>
    <row r="17274" ht="12.75" hidden="1" x14ac:dyDescent="0.2"/>
    <row r="17275" ht="12.75" hidden="1" x14ac:dyDescent="0.2"/>
    <row r="17276" ht="12.75" hidden="1" x14ac:dyDescent="0.2"/>
    <row r="17277" ht="12.75" hidden="1" x14ac:dyDescent="0.2"/>
    <row r="17278" ht="12.75" hidden="1" x14ac:dyDescent="0.2"/>
    <row r="17279" ht="12.75" hidden="1" x14ac:dyDescent="0.2"/>
    <row r="17280" ht="12.75" hidden="1" x14ac:dyDescent="0.2"/>
    <row r="17281" ht="12.75" hidden="1" x14ac:dyDescent="0.2"/>
    <row r="17282" ht="12.75" hidden="1" x14ac:dyDescent="0.2"/>
    <row r="17283" ht="12.75" hidden="1" x14ac:dyDescent="0.2"/>
    <row r="17284" ht="12.75" hidden="1" x14ac:dyDescent="0.2"/>
    <row r="17285" ht="12.75" hidden="1" x14ac:dyDescent="0.2"/>
    <row r="17286" ht="12.75" hidden="1" x14ac:dyDescent="0.2"/>
    <row r="17287" ht="12.75" hidden="1" x14ac:dyDescent="0.2"/>
    <row r="17288" ht="12.75" hidden="1" x14ac:dyDescent="0.2"/>
    <row r="17289" ht="12.75" hidden="1" x14ac:dyDescent="0.2"/>
    <row r="17290" ht="12.75" hidden="1" x14ac:dyDescent="0.2"/>
    <row r="17291" ht="12.75" hidden="1" x14ac:dyDescent="0.2"/>
    <row r="17292" ht="12.75" hidden="1" x14ac:dyDescent="0.2"/>
    <row r="17293" ht="12.75" hidden="1" x14ac:dyDescent="0.2"/>
    <row r="17294" ht="12.75" hidden="1" x14ac:dyDescent="0.2"/>
    <row r="17295" ht="12.75" hidden="1" x14ac:dyDescent="0.2"/>
    <row r="17296" ht="12.75" hidden="1" x14ac:dyDescent="0.2"/>
    <row r="17297" ht="12.75" hidden="1" x14ac:dyDescent="0.2"/>
    <row r="17298" ht="12.75" hidden="1" x14ac:dyDescent="0.2"/>
    <row r="17299" ht="12.75" hidden="1" x14ac:dyDescent="0.2"/>
    <row r="17300" ht="12.75" hidden="1" x14ac:dyDescent="0.2"/>
    <row r="17301" ht="12.75" hidden="1" x14ac:dyDescent="0.2"/>
    <row r="17302" ht="12.75" hidden="1" x14ac:dyDescent="0.2"/>
    <row r="17303" ht="12.75" hidden="1" x14ac:dyDescent="0.2"/>
    <row r="17304" ht="12.75" hidden="1" x14ac:dyDescent="0.2"/>
    <row r="17305" ht="12.75" hidden="1" x14ac:dyDescent="0.2"/>
    <row r="17306" ht="12.75" hidden="1" x14ac:dyDescent="0.2"/>
    <row r="17307" ht="12.75" hidden="1" x14ac:dyDescent="0.2"/>
    <row r="17308" ht="12.75" hidden="1" x14ac:dyDescent="0.2"/>
    <row r="17309" ht="12.75" hidden="1" x14ac:dyDescent="0.2"/>
    <row r="17310" ht="12.75" hidden="1" x14ac:dyDescent="0.2"/>
    <row r="17311" ht="12.75" hidden="1" x14ac:dyDescent="0.2"/>
    <row r="17312" ht="12.75" hidden="1" x14ac:dyDescent="0.2"/>
    <row r="17313" ht="12.75" hidden="1" x14ac:dyDescent="0.2"/>
    <row r="17314" ht="12.75" hidden="1" x14ac:dyDescent="0.2"/>
    <row r="17315" ht="12.75" hidden="1" x14ac:dyDescent="0.2"/>
    <row r="17316" ht="12.75" hidden="1" x14ac:dyDescent="0.2"/>
    <row r="17317" ht="12.75" hidden="1" x14ac:dyDescent="0.2"/>
    <row r="17318" ht="12.75" hidden="1" x14ac:dyDescent="0.2"/>
    <row r="17319" ht="12.75" hidden="1" x14ac:dyDescent="0.2"/>
    <row r="17320" ht="12.75" hidden="1" x14ac:dyDescent="0.2"/>
    <row r="17321" ht="12.75" hidden="1" x14ac:dyDescent="0.2"/>
    <row r="17322" ht="12.75" hidden="1" x14ac:dyDescent="0.2"/>
    <row r="17323" ht="12.75" hidden="1" x14ac:dyDescent="0.2"/>
    <row r="17324" ht="12.75" hidden="1" x14ac:dyDescent="0.2"/>
    <row r="17325" ht="12.75" hidden="1" x14ac:dyDescent="0.2"/>
    <row r="17326" ht="12.75" hidden="1" x14ac:dyDescent="0.2"/>
    <row r="17327" ht="12.75" hidden="1" x14ac:dyDescent="0.2"/>
    <row r="17328" ht="12.75" hidden="1" x14ac:dyDescent="0.2"/>
    <row r="17329" ht="12.75" hidden="1" x14ac:dyDescent="0.2"/>
    <row r="17330" ht="12.75" hidden="1" x14ac:dyDescent="0.2"/>
    <row r="17331" ht="12.75" hidden="1" x14ac:dyDescent="0.2"/>
    <row r="17332" ht="12.75" hidden="1" x14ac:dyDescent="0.2"/>
    <row r="17333" ht="12.75" hidden="1" x14ac:dyDescent="0.2"/>
    <row r="17334" ht="12.75" hidden="1" x14ac:dyDescent="0.2"/>
    <row r="17335" ht="12.75" hidden="1" x14ac:dyDescent="0.2"/>
    <row r="17336" ht="12.75" hidden="1" x14ac:dyDescent="0.2"/>
    <row r="17337" ht="12.75" hidden="1" x14ac:dyDescent="0.2"/>
    <row r="17338" ht="12.75" hidden="1" x14ac:dyDescent="0.2"/>
    <row r="17339" ht="12.75" hidden="1" x14ac:dyDescent="0.2"/>
    <row r="17340" ht="12.75" hidden="1" x14ac:dyDescent="0.2"/>
    <row r="17341" ht="12.75" hidden="1" x14ac:dyDescent="0.2"/>
    <row r="17342" ht="12.75" hidden="1" x14ac:dyDescent="0.2"/>
    <row r="17343" ht="12.75" hidden="1" x14ac:dyDescent="0.2"/>
    <row r="17344" ht="12.75" hidden="1" x14ac:dyDescent="0.2"/>
    <row r="17345" ht="12.75" hidden="1" x14ac:dyDescent="0.2"/>
    <row r="17346" ht="12.75" hidden="1" x14ac:dyDescent="0.2"/>
    <row r="17347" ht="12.75" hidden="1" x14ac:dyDescent="0.2"/>
    <row r="17348" ht="12.75" hidden="1" x14ac:dyDescent="0.2"/>
    <row r="17349" ht="12.75" hidden="1" x14ac:dyDescent="0.2"/>
    <row r="17350" ht="12.75" hidden="1" x14ac:dyDescent="0.2"/>
    <row r="17351" ht="12.75" hidden="1" x14ac:dyDescent="0.2"/>
    <row r="17352" ht="12.75" hidden="1" x14ac:dyDescent="0.2"/>
    <row r="17353" ht="12.75" hidden="1" x14ac:dyDescent="0.2"/>
    <row r="17354" ht="12.75" hidden="1" x14ac:dyDescent="0.2"/>
    <row r="17355" ht="12.75" hidden="1" x14ac:dyDescent="0.2"/>
    <row r="17356" ht="12.75" hidden="1" x14ac:dyDescent="0.2"/>
    <row r="17357" ht="12.75" hidden="1" x14ac:dyDescent="0.2"/>
    <row r="17358" ht="12.75" hidden="1" x14ac:dyDescent="0.2"/>
    <row r="17359" ht="12.75" hidden="1" x14ac:dyDescent="0.2"/>
    <row r="17360" ht="12.75" hidden="1" x14ac:dyDescent="0.2"/>
    <row r="17361" ht="12.75" hidden="1" x14ac:dyDescent="0.2"/>
    <row r="17362" ht="12.75" hidden="1" x14ac:dyDescent="0.2"/>
    <row r="17363" ht="12.75" hidden="1" x14ac:dyDescent="0.2"/>
    <row r="17364" ht="12.75" hidden="1" x14ac:dyDescent="0.2"/>
    <row r="17365" ht="12.75" hidden="1" x14ac:dyDescent="0.2"/>
    <row r="17366" ht="12.75" hidden="1" x14ac:dyDescent="0.2"/>
    <row r="17367" ht="12.75" hidden="1" x14ac:dyDescent="0.2"/>
    <row r="17368" ht="12.75" hidden="1" x14ac:dyDescent="0.2"/>
    <row r="17369" ht="12.75" hidden="1" x14ac:dyDescent="0.2"/>
    <row r="17370" ht="12.75" hidden="1" x14ac:dyDescent="0.2"/>
    <row r="17371" ht="12.75" hidden="1" x14ac:dyDescent="0.2"/>
    <row r="17372" ht="12.75" hidden="1" x14ac:dyDescent="0.2"/>
    <row r="17373" ht="12.75" hidden="1" x14ac:dyDescent="0.2"/>
    <row r="17374" ht="12.75" hidden="1" x14ac:dyDescent="0.2"/>
    <row r="17375" ht="12.75" hidden="1" x14ac:dyDescent="0.2"/>
    <row r="17376" ht="12.75" hidden="1" x14ac:dyDescent="0.2"/>
    <row r="17377" ht="12.75" hidden="1" x14ac:dyDescent="0.2"/>
    <row r="17378" ht="12.75" hidden="1" x14ac:dyDescent="0.2"/>
    <row r="17379" ht="12.75" hidden="1" x14ac:dyDescent="0.2"/>
    <row r="17380" ht="12.75" hidden="1" x14ac:dyDescent="0.2"/>
    <row r="17381" ht="12.75" hidden="1" x14ac:dyDescent="0.2"/>
    <row r="17382" ht="12.75" hidden="1" x14ac:dyDescent="0.2"/>
    <row r="17383" ht="12.75" hidden="1" x14ac:dyDescent="0.2"/>
    <row r="17384" ht="12.75" hidden="1" x14ac:dyDescent="0.2"/>
    <row r="17385" ht="12.75" hidden="1" x14ac:dyDescent="0.2"/>
    <row r="17386" ht="12.75" hidden="1" x14ac:dyDescent="0.2"/>
    <row r="17387" ht="12.75" hidden="1" x14ac:dyDescent="0.2"/>
    <row r="17388" ht="12.75" hidden="1" x14ac:dyDescent="0.2"/>
    <row r="17389" ht="12.75" hidden="1" x14ac:dyDescent="0.2"/>
    <row r="17390" ht="12.75" hidden="1" x14ac:dyDescent="0.2"/>
    <row r="17391" ht="12.75" hidden="1" x14ac:dyDescent="0.2"/>
    <row r="17392" ht="12.75" hidden="1" x14ac:dyDescent="0.2"/>
    <row r="17393" ht="12.75" hidden="1" x14ac:dyDescent="0.2"/>
    <row r="17394" ht="12.75" hidden="1" x14ac:dyDescent="0.2"/>
    <row r="17395" ht="12.75" hidden="1" x14ac:dyDescent="0.2"/>
    <row r="17396" ht="12.75" hidden="1" x14ac:dyDescent="0.2"/>
    <row r="17397" ht="12.75" hidden="1" x14ac:dyDescent="0.2"/>
    <row r="17398" ht="12.75" hidden="1" x14ac:dyDescent="0.2"/>
    <row r="17399" ht="12.75" hidden="1" x14ac:dyDescent="0.2"/>
    <row r="17400" ht="12.75" hidden="1" x14ac:dyDescent="0.2"/>
    <row r="17401" ht="12.75" hidden="1" x14ac:dyDescent="0.2"/>
    <row r="17402" ht="12.75" hidden="1" x14ac:dyDescent="0.2"/>
    <row r="17403" ht="12.75" hidden="1" x14ac:dyDescent="0.2"/>
    <row r="17404" ht="12.75" hidden="1" x14ac:dyDescent="0.2"/>
    <row r="17405" ht="12.75" hidden="1" x14ac:dyDescent="0.2"/>
    <row r="17406" ht="12.75" hidden="1" x14ac:dyDescent="0.2"/>
    <row r="17407" ht="12.75" hidden="1" x14ac:dyDescent="0.2"/>
    <row r="17408" ht="12.75" hidden="1" x14ac:dyDescent="0.2"/>
    <row r="17409" ht="12.75" hidden="1" x14ac:dyDescent="0.2"/>
    <row r="17410" ht="12.75" hidden="1" x14ac:dyDescent="0.2"/>
    <row r="17411" ht="12.75" hidden="1" x14ac:dyDescent="0.2"/>
    <row r="17412" ht="12.75" hidden="1" x14ac:dyDescent="0.2"/>
    <row r="17413" ht="12.75" hidden="1" x14ac:dyDescent="0.2"/>
    <row r="17414" ht="12.75" hidden="1" x14ac:dyDescent="0.2"/>
    <row r="17415" ht="12.75" hidden="1" x14ac:dyDescent="0.2"/>
    <row r="17416" ht="12.75" hidden="1" x14ac:dyDescent="0.2"/>
    <row r="17417" ht="12.75" hidden="1" x14ac:dyDescent="0.2"/>
    <row r="17418" ht="12.75" hidden="1" x14ac:dyDescent="0.2"/>
    <row r="17419" ht="12.75" hidden="1" x14ac:dyDescent="0.2"/>
    <row r="17420" ht="12.75" hidden="1" x14ac:dyDescent="0.2"/>
    <row r="17421" ht="12.75" hidden="1" x14ac:dyDescent="0.2"/>
    <row r="17422" ht="12.75" hidden="1" x14ac:dyDescent="0.2"/>
    <row r="17423" ht="12.75" hidden="1" x14ac:dyDescent="0.2"/>
    <row r="17424" ht="12.75" hidden="1" x14ac:dyDescent="0.2"/>
    <row r="17425" ht="12.75" hidden="1" x14ac:dyDescent="0.2"/>
    <row r="17426" ht="12.75" hidden="1" x14ac:dyDescent="0.2"/>
    <row r="17427" ht="12.75" hidden="1" x14ac:dyDescent="0.2"/>
    <row r="17428" ht="12.75" hidden="1" x14ac:dyDescent="0.2"/>
    <row r="17429" ht="12.75" hidden="1" x14ac:dyDescent="0.2"/>
    <row r="17430" ht="12.75" hidden="1" x14ac:dyDescent="0.2"/>
    <row r="17431" ht="12.75" hidden="1" x14ac:dyDescent="0.2"/>
    <row r="17432" ht="12.75" hidden="1" x14ac:dyDescent="0.2"/>
    <row r="17433" ht="12.75" hidden="1" x14ac:dyDescent="0.2"/>
    <row r="17434" ht="12.75" hidden="1" x14ac:dyDescent="0.2"/>
    <row r="17435" ht="12.75" hidden="1" x14ac:dyDescent="0.2"/>
    <row r="17436" ht="12.75" hidden="1" x14ac:dyDescent="0.2"/>
    <row r="17437" ht="12.75" hidden="1" x14ac:dyDescent="0.2"/>
    <row r="17438" ht="12.75" hidden="1" x14ac:dyDescent="0.2"/>
    <row r="17439" ht="12.75" hidden="1" x14ac:dyDescent="0.2"/>
    <row r="17440" ht="12.75" hidden="1" x14ac:dyDescent="0.2"/>
    <row r="17441" ht="12.75" hidden="1" x14ac:dyDescent="0.2"/>
    <row r="17442" ht="12.75" hidden="1" x14ac:dyDescent="0.2"/>
    <row r="17443" ht="12.75" hidden="1" x14ac:dyDescent="0.2"/>
    <row r="17444" ht="12.75" hidden="1" x14ac:dyDescent="0.2"/>
    <row r="17445" ht="12.75" hidden="1" x14ac:dyDescent="0.2"/>
    <row r="17446" ht="12.75" hidden="1" x14ac:dyDescent="0.2"/>
    <row r="17447" ht="12.75" hidden="1" x14ac:dyDescent="0.2"/>
    <row r="17448" ht="12.75" hidden="1" x14ac:dyDescent="0.2"/>
    <row r="17449" ht="12.75" hidden="1" x14ac:dyDescent="0.2"/>
    <row r="17450" ht="12.75" hidden="1" x14ac:dyDescent="0.2"/>
    <row r="17451" ht="12.75" hidden="1" x14ac:dyDescent="0.2"/>
    <row r="17452" ht="12.75" hidden="1" x14ac:dyDescent="0.2"/>
    <row r="17453" ht="12.75" hidden="1" x14ac:dyDescent="0.2"/>
    <row r="17454" ht="12.75" hidden="1" x14ac:dyDescent="0.2"/>
    <row r="17455" ht="12.75" hidden="1" x14ac:dyDescent="0.2"/>
    <row r="17456" ht="12.75" hidden="1" x14ac:dyDescent="0.2"/>
    <row r="17457" ht="12.75" hidden="1" x14ac:dyDescent="0.2"/>
    <row r="17458" ht="12.75" hidden="1" x14ac:dyDescent="0.2"/>
    <row r="17459" ht="12.75" hidden="1" x14ac:dyDescent="0.2"/>
    <row r="17460" ht="12.75" hidden="1" x14ac:dyDescent="0.2"/>
    <row r="17461" ht="12.75" hidden="1" x14ac:dyDescent="0.2"/>
    <row r="17462" ht="12.75" hidden="1" x14ac:dyDescent="0.2"/>
    <row r="17463" ht="12.75" hidden="1" x14ac:dyDescent="0.2"/>
    <row r="17464" ht="12.75" hidden="1" x14ac:dyDescent="0.2"/>
    <row r="17465" ht="12.75" hidden="1" x14ac:dyDescent="0.2"/>
    <row r="17466" ht="12.75" hidden="1" x14ac:dyDescent="0.2"/>
    <row r="17467" ht="12.75" hidden="1" x14ac:dyDescent="0.2"/>
    <row r="17468" ht="12.75" hidden="1" x14ac:dyDescent="0.2"/>
    <row r="17469" ht="12.75" hidden="1" x14ac:dyDescent="0.2"/>
    <row r="17470" ht="12.75" hidden="1" x14ac:dyDescent="0.2"/>
    <row r="17471" ht="12.75" hidden="1" x14ac:dyDescent="0.2"/>
    <row r="17472" ht="12.75" hidden="1" x14ac:dyDescent="0.2"/>
    <row r="17473" ht="12.75" hidden="1" x14ac:dyDescent="0.2"/>
    <row r="17474" ht="12.75" hidden="1" x14ac:dyDescent="0.2"/>
    <row r="17475" ht="12.75" hidden="1" x14ac:dyDescent="0.2"/>
    <row r="17476" ht="12.75" hidden="1" x14ac:dyDescent="0.2"/>
    <row r="17477" ht="12.75" hidden="1" x14ac:dyDescent="0.2"/>
    <row r="17478" ht="12.75" hidden="1" x14ac:dyDescent="0.2"/>
    <row r="17479" ht="12.75" hidden="1" x14ac:dyDescent="0.2"/>
    <row r="17480" ht="12.75" hidden="1" x14ac:dyDescent="0.2"/>
    <row r="17481" ht="12.75" hidden="1" x14ac:dyDescent="0.2"/>
    <row r="17482" ht="12.75" hidden="1" x14ac:dyDescent="0.2"/>
    <row r="17483" ht="12.75" hidden="1" x14ac:dyDescent="0.2"/>
    <row r="17484" ht="12.75" hidden="1" x14ac:dyDescent="0.2"/>
    <row r="17485" ht="12.75" hidden="1" x14ac:dyDescent="0.2"/>
    <row r="17486" ht="12.75" hidden="1" x14ac:dyDescent="0.2"/>
    <row r="17487" ht="12.75" hidden="1" x14ac:dyDescent="0.2"/>
    <row r="17488" ht="12.75" hidden="1" x14ac:dyDescent="0.2"/>
    <row r="17489" ht="12.75" hidden="1" x14ac:dyDescent="0.2"/>
    <row r="17490" ht="12.75" hidden="1" x14ac:dyDescent="0.2"/>
    <row r="17491" ht="12.75" hidden="1" x14ac:dyDescent="0.2"/>
    <row r="17492" ht="12.75" hidden="1" x14ac:dyDescent="0.2"/>
    <row r="17493" ht="12.75" hidden="1" x14ac:dyDescent="0.2"/>
    <row r="17494" ht="12.75" hidden="1" x14ac:dyDescent="0.2"/>
    <row r="17495" ht="12.75" hidden="1" x14ac:dyDescent="0.2"/>
    <row r="17496" ht="12.75" hidden="1" x14ac:dyDescent="0.2"/>
    <row r="17497" ht="12.75" hidden="1" x14ac:dyDescent="0.2"/>
    <row r="17498" ht="12.75" hidden="1" x14ac:dyDescent="0.2"/>
    <row r="17499" ht="12.75" hidden="1" x14ac:dyDescent="0.2"/>
    <row r="17500" ht="12.75" hidden="1" x14ac:dyDescent="0.2"/>
    <row r="17501" ht="12.75" hidden="1" x14ac:dyDescent="0.2"/>
    <row r="17502" ht="12.75" hidden="1" x14ac:dyDescent="0.2"/>
    <row r="17503" ht="12.75" hidden="1" x14ac:dyDescent="0.2"/>
    <row r="17504" ht="12.75" hidden="1" x14ac:dyDescent="0.2"/>
    <row r="17505" ht="12.75" hidden="1" x14ac:dyDescent="0.2"/>
    <row r="17506" ht="12.75" hidden="1" x14ac:dyDescent="0.2"/>
    <row r="17507" ht="12.75" hidden="1" x14ac:dyDescent="0.2"/>
    <row r="17508" ht="12.75" hidden="1" x14ac:dyDescent="0.2"/>
    <row r="17509" ht="12.75" hidden="1" x14ac:dyDescent="0.2"/>
    <row r="17510" ht="12.75" hidden="1" x14ac:dyDescent="0.2"/>
    <row r="17511" ht="12.75" hidden="1" x14ac:dyDescent="0.2"/>
    <row r="17512" ht="12.75" hidden="1" x14ac:dyDescent="0.2"/>
    <row r="17513" ht="12.75" hidden="1" x14ac:dyDescent="0.2"/>
    <row r="17514" ht="12.75" hidden="1" x14ac:dyDescent="0.2"/>
    <row r="17515" ht="12.75" hidden="1" x14ac:dyDescent="0.2"/>
    <row r="17516" ht="12.75" hidden="1" x14ac:dyDescent="0.2"/>
    <row r="17517" ht="12.75" hidden="1" x14ac:dyDescent="0.2"/>
    <row r="17518" ht="12.75" hidden="1" x14ac:dyDescent="0.2"/>
    <row r="17519" ht="12.75" hidden="1" x14ac:dyDescent="0.2"/>
    <row r="17520" ht="12.75" hidden="1" x14ac:dyDescent="0.2"/>
    <row r="17521" ht="12.75" hidden="1" x14ac:dyDescent="0.2"/>
    <row r="17522" ht="12.75" hidden="1" x14ac:dyDescent="0.2"/>
    <row r="17523" ht="12.75" hidden="1" x14ac:dyDescent="0.2"/>
    <row r="17524" ht="12.75" hidden="1" x14ac:dyDescent="0.2"/>
    <row r="17525" ht="12.75" hidden="1" x14ac:dyDescent="0.2"/>
    <row r="17526" ht="12.75" hidden="1" x14ac:dyDescent="0.2"/>
    <row r="17527" ht="12.75" hidden="1" x14ac:dyDescent="0.2"/>
    <row r="17528" ht="12.75" hidden="1" x14ac:dyDescent="0.2"/>
    <row r="17529" ht="12.75" hidden="1" x14ac:dyDescent="0.2"/>
    <row r="17530" ht="12.75" hidden="1" x14ac:dyDescent="0.2"/>
    <row r="17531" ht="12.75" hidden="1" x14ac:dyDescent="0.2"/>
    <row r="17532" ht="12.75" hidden="1" x14ac:dyDescent="0.2"/>
    <row r="17533" ht="12.75" hidden="1" x14ac:dyDescent="0.2"/>
    <row r="17534" ht="12.75" hidden="1" x14ac:dyDescent="0.2"/>
    <row r="17535" ht="12.75" hidden="1" x14ac:dyDescent="0.2"/>
    <row r="17536" ht="12.75" hidden="1" x14ac:dyDescent="0.2"/>
    <row r="17537" ht="12.75" hidden="1" x14ac:dyDescent="0.2"/>
    <row r="17538" ht="12.75" hidden="1" x14ac:dyDescent="0.2"/>
    <row r="17539" ht="12.75" hidden="1" x14ac:dyDescent="0.2"/>
    <row r="17540" ht="12.75" hidden="1" x14ac:dyDescent="0.2"/>
    <row r="17541" ht="12.75" hidden="1" x14ac:dyDescent="0.2"/>
    <row r="17542" ht="12.75" hidden="1" x14ac:dyDescent="0.2"/>
    <row r="17543" ht="12.75" hidden="1" x14ac:dyDescent="0.2"/>
    <row r="17544" ht="12.75" hidden="1" x14ac:dyDescent="0.2"/>
    <row r="17545" ht="12.75" hidden="1" x14ac:dyDescent="0.2"/>
    <row r="17546" ht="12.75" hidden="1" x14ac:dyDescent="0.2"/>
    <row r="17547" ht="12.75" hidden="1" x14ac:dyDescent="0.2"/>
    <row r="17548" ht="12.75" hidden="1" x14ac:dyDescent="0.2"/>
    <row r="17549" ht="12.75" hidden="1" x14ac:dyDescent="0.2"/>
    <row r="17550" ht="12.75" hidden="1" x14ac:dyDescent="0.2"/>
    <row r="17551" ht="12.75" hidden="1" x14ac:dyDescent="0.2"/>
    <row r="17552" ht="12.75" hidden="1" x14ac:dyDescent="0.2"/>
    <row r="17553" ht="12.75" hidden="1" x14ac:dyDescent="0.2"/>
    <row r="17554" ht="12.75" hidden="1" x14ac:dyDescent="0.2"/>
    <row r="17555" ht="12.75" hidden="1" x14ac:dyDescent="0.2"/>
    <row r="17556" ht="12.75" hidden="1" x14ac:dyDescent="0.2"/>
    <row r="17557" ht="12.75" hidden="1" x14ac:dyDescent="0.2"/>
    <row r="17558" ht="12.75" hidden="1" x14ac:dyDescent="0.2"/>
    <row r="17559" ht="12.75" hidden="1" x14ac:dyDescent="0.2"/>
    <row r="17560" ht="12.75" hidden="1" x14ac:dyDescent="0.2"/>
    <row r="17561" ht="12.75" hidden="1" x14ac:dyDescent="0.2"/>
    <row r="17562" ht="12.75" hidden="1" x14ac:dyDescent="0.2"/>
    <row r="17563" ht="12.75" hidden="1" x14ac:dyDescent="0.2"/>
    <row r="17564" ht="12.75" hidden="1" x14ac:dyDescent="0.2"/>
    <row r="17565" ht="12.75" hidden="1" x14ac:dyDescent="0.2"/>
    <row r="17566" ht="12.75" hidden="1" x14ac:dyDescent="0.2"/>
    <row r="17567" ht="12.75" hidden="1" x14ac:dyDescent="0.2"/>
    <row r="17568" ht="12.75" hidden="1" x14ac:dyDescent="0.2"/>
    <row r="17569" ht="12.75" hidden="1" x14ac:dyDescent="0.2"/>
    <row r="17570" ht="12.75" hidden="1" x14ac:dyDescent="0.2"/>
    <row r="17571" ht="12.75" hidden="1" x14ac:dyDescent="0.2"/>
    <row r="17572" ht="12.75" hidden="1" x14ac:dyDescent="0.2"/>
    <row r="17573" ht="12.75" hidden="1" x14ac:dyDescent="0.2"/>
    <row r="17574" ht="12.75" hidden="1" x14ac:dyDescent="0.2"/>
    <row r="17575" ht="12.75" hidden="1" x14ac:dyDescent="0.2"/>
    <row r="17576" ht="12.75" hidden="1" x14ac:dyDescent="0.2"/>
    <row r="17577" ht="12.75" hidden="1" x14ac:dyDescent="0.2"/>
    <row r="17578" ht="12.75" hidden="1" x14ac:dyDescent="0.2"/>
    <row r="17579" ht="12.75" hidden="1" x14ac:dyDescent="0.2"/>
    <row r="17580" ht="12.75" hidden="1" x14ac:dyDescent="0.2"/>
    <row r="17581" ht="12.75" hidden="1" x14ac:dyDescent="0.2"/>
    <row r="17582" ht="12.75" hidden="1" x14ac:dyDescent="0.2"/>
    <row r="17583" ht="12.75" hidden="1" x14ac:dyDescent="0.2"/>
    <row r="17584" ht="12.75" hidden="1" x14ac:dyDescent="0.2"/>
    <row r="17585" ht="12.75" hidden="1" x14ac:dyDescent="0.2"/>
    <row r="17586" ht="12.75" hidden="1" x14ac:dyDescent="0.2"/>
    <row r="17587" ht="12.75" hidden="1" x14ac:dyDescent="0.2"/>
    <row r="17588" ht="12.75" hidden="1" x14ac:dyDescent="0.2"/>
    <row r="17589" ht="12.75" hidden="1" x14ac:dyDescent="0.2"/>
    <row r="17590" ht="12.75" hidden="1" x14ac:dyDescent="0.2"/>
    <row r="17591" ht="12.75" hidden="1" x14ac:dyDescent="0.2"/>
    <row r="17592" ht="12.75" hidden="1" x14ac:dyDescent="0.2"/>
    <row r="17593" ht="12.75" hidden="1" x14ac:dyDescent="0.2"/>
    <row r="17594" ht="12.75" hidden="1" x14ac:dyDescent="0.2"/>
    <row r="17595" ht="12.75" hidden="1" x14ac:dyDescent="0.2"/>
    <row r="17596" ht="12.75" hidden="1" x14ac:dyDescent="0.2"/>
    <row r="17597" ht="12.75" hidden="1" x14ac:dyDescent="0.2"/>
    <row r="17598" ht="12.75" hidden="1" x14ac:dyDescent="0.2"/>
    <row r="17599" ht="12.75" hidden="1" x14ac:dyDescent="0.2"/>
    <row r="17600" ht="12.75" hidden="1" x14ac:dyDescent="0.2"/>
    <row r="17601" ht="12.75" hidden="1" x14ac:dyDescent="0.2"/>
    <row r="17602" ht="12.75" hidden="1" x14ac:dyDescent="0.2"/>
    <row r="17603" ht="12.75" hidden="1" x14ac:dyDescent="0.2"/>
    <row r="17604" ht="12.75" hidden="1" x14ac:dyDescent="0.2"/>
    <row r="17605" ht="12.75" hidden="1" x14ac:dyDescent="0.2"/>
    <row r="17606" ht="12.75" hidden="1" x14ac:dyDescent="0.2"/>
    <row r="17607" ht="12.75" hidden="1" x14ac:dyDescent="0.2"/>
    <row r="17608" ht="12.75" hidden="1" x14ac:dyDescent="0.2"/>
    <row r="17609" ht="12.75" hidden="1" x14ac:dyDescent="0.2"/>
    <row r="17610" ht="12.75" hidden="1" x14ac:dyDescent="0.2"/>
    <row r="17611" ht="12.75" hidden="1" x14ac:dyDescent="0.2"/>
    <row r="17612" ht="12.75" hidden="1" x14ac:dyDescent="0.2"/>
    <row r="17613" ht="12.75" hidden="1" x14ac:dyDescent="0.2"/>
    <row r="17614" ht="12.75" hidden="1" x14ac:dyDescent="0.2"/>
    <row r="17615" ht="12.75" hidden="1" x14ac:dyDescent="0.2"/>
    <row r="17616" ht="12.75" hidden="1" x14ac:dyDescent="0.2"/>
    <row r="17617" ht="12.75" hidden="1" x14ac:dyDescent="0.2"/>
    <row r="17618" ht="12.75" hidden="1" x14ac:dyDescent="0.2"/>
    <row r="17619" ht="12.75" hidden="1" x14ac:dyDescent="0.2"/>
    <row r="17620" ht="12.75" hidden="1" x14ac:dyDescent="0.2"/>
    <row r="17621" ht="12.75" hidden="1" x14ac:dyDescent="0.2"/>
    <row r="17622" ht="12.75" hidden="1" x14ac:dyDescent="0.2"/>
    <row r="17623" ht="12.75" hidden="1" x14ac:dyDescent="0.2"/>
    <row r="17624" ht="12.75" hidden="1" x14ac:dyDescent="0.2"/>
    <row r="17625" ht="12.75" hidden="1" x14ac:dyDescent="0.2"/>
    <row r="17626" ht="12.75" hidden="1" x14ac:dyDescent="0.2"/>
    <row r="17627" ht="12.75" hidden="1" x14ac:dyDescent="0.2"/>
    <row r="17628" ht="12.75" hidden="1" x14ac:dyDescent="0.2"/>
    <row r="17629" ht="12.75" hidden="1" x14ac:dyDescent="0.2"/>
    <row r="17630" ht="12.75" hidden="1" x14ac:dyDescent="0.2"/>
    <row r="17631" ht="12.75" hidden="1" x14ac:dyDescent="0.2"/>
    <row r="17632" ht="12.75" hidden="1" x14ac:dyDescent="0.2"/>
    <row r="17633" ht="12.75" hidden="1" x14ac:dyDescent="0.2"/>
    <row r="17634" ht="12.75" hidden="1" x14ac:dyDescent="0.2"/>
    <row r="17635" ht="12.75" hidden="1" x14ac:dyDescent="0.2"/>
    <row r="17636" ht="12.75" hidden="1" x14ac:dyDescent="0.2"/>
    <row r="17637" ht="12.75" hidden="1" x14ac:dyDescent="0.2"/>
    <row r="17638" ht="12.75" hidden="1" x14ac:dyDescent="0.2"/>
    <row r="17639" ht="12.75" hidden="1" x14ac:dyDescent="0.2"/>
    <row r="17640" ht="12.75" hidden="1" x14ac:dyDescent="0.2"/>
    <row r="17641" ht="12.75" hidden="1" x14ac:dyDescent="0.2"/>
    <row r="17642" ht="12.75" hidden="1" x14ac:dyDescent="0.2"/>
    <row r="17643" ht="12.75" hidden="1" x14ac:dyDescent="0.2"/>
    <row r="17644" ht="12.75" hidden="1" x14ac:dyDescent="0.2"/>
    <row r="17645" ht="12.75" hidden="1" x14ac:dyDescent="0.2"/>
    <row r="17646" ht="12.75" hidden="1" x14ac:dyDescent="0.2"/>
    <row r="17647" ht="12.75" hidden="1" x14ac:dyDescent="0.2"/>
    <row r="17648" ht="12.75" hidden="1" x14ac:dyDescent="0.2"/>
    <row r="17649" ht="12.75" hidden="1" x14ac:dyDescent="0.2"/>
    <row r="17650" ht="12.75" hidden="1" x14ac:dyDescent="0.2"/>
    <row r="17651" ht="12.75" hidden="1" x14ac:dyDescent="0.2"/>
    <row r="17652" ht="12.75" hidden="1" x14ac:dyDescent="0.2"/>
    <row r="17653" ht="12.75" hidden="1" x14ac:dyDescent="0.2"/>
    <row r="17654" ht="12.75" hidden="1" x14ac:dyDescent="0.2"/>
    <row r="17655" ht="12.75" hidden="1" x14ac:dyDescent="0.2"/>
    <row r="17656" ht="12.75" hidden="1" x14ac:dyDescent="0.2"/>
    <row r="17657" ht="12.75" hidden="1" x14ac:dyDescent="0.2"/>
    <row r="17658" ht="12.75" hidden="1" x14ac:dyDescent="0.2"/>
    <row r="17659" ht="12.75" hidden="1" x14ac:dyDescent="0.2"/>
    <row r="17660" ht="12.75" hidden="1" x14ac:dyDescent="0.2"/>
    <row r="17661" ht="12.75" hidden="1" x14ac:dyDescent="0.2"/>
    <row r="17662" ht="12.75" hidden="1" x14ac:dyDescent="0.2"/>
    <row r="17663" ht="12.75" hidden="1" x14ac:dyDescent="0.2"/>
    <row r="17664" ht="12.75" hidden="1" x14ac:dyDescent="0.2"/>
    <row r="17665" ht="12.75" hidden="1" x14ac:dyDescent="0.2"/>
    <row r="17666" ht="12.75" hidden="1" x14ac:dyDescent="0.2"/>
    <row r="17667" ht="12.75" hidden="1" x14ac:dyDescent="0.2"/>
    <row r="17668" ht="12.75" hidden="1" x14ac:dyDescent="0.2"/>
    <row r="17669" ht="12.75" hidden="1" x14ac:dyDescent="0.2"/>
    <row r="17670" ht="12.75" hidden="1" x14ac:dyDescent="0.2"/>
    <row r="17671" ht="12.75" hidden="1" x14ac:dyDescent="0.2"/>
    <row r="17672" ht="12.75" hidden="1" x14ac:dyDescent="0.2"/>
    <row r="17673" ht="12.75" hidden="1" x14ac:dyDescent="0.2"/>
    <row r="17674" ht="12.75" hidden="1" x14ac:dyDescent="0.2"/>
    <row r="17675" ht="12.75" hidden="1" x14ac:dyDescent="0.2"/>
    <row r="17676" ht="12.75" hidden="1" x14ac:dyDescent="0.2"/>
    <row r="17677" ht="12.75" hidden="1" x14ac:dyDescent="0.2"/>
    <row r="17678" ht="12.75" hidden="1" x14ac:dyDescent="0.2"/>
    <row r="17679" ht="12.75" hidden="1" x14ac:dyDescent="0.2"/>
    <row r="17680" ht="12.75" hidden="1" x14ac:dyDescent="0.2"/>
    <row r="17681" ht="12.75" hidden="1" x14ac:dyDescent="0.2"/>
    <row r="17682" ht="12.75" hidden="1" x14ac:dyDescent="0.2"/>
    <row r="17683" ht="12.75" hidden="1" x14ac:dyDescent="0.2"/>
    <row r="17684" ht="12.75" hidden="1" x14ac:dyDescent="0.2"/>
    <row r="17685" ht="12.75" hidden="1" x14ac:dyDescent="0.2"/>
    <row r="17686" ht="12.75" hidden="1" x14ac:dyDescent="0.2"/>
    <row r="17687" ht="12.75" hidden="1" x14ac:dyDescent="0.2"/>
    <row r="17688" ht="12.75" hidden="1" x14ac:dyDescent="0.2"/>
    <row r="17689" ht="12.75" hidden="1" x14ac:dyDescent="0.2"/>
    <row r="17690" ht="12.75" hidden="1" x14ac:dyDescent="0.2"/>
    <row r="17691" ht="12.75" hidden="1" x14ac:dyDescent="0.2"/>
    <row r="17692" ht="12.75" hidden="1" x14ac:dyDescent="0.2"/>
    <row r="17693" ht="12.75" hidden="1" x14ac:dyDescent="0.2"/>
    <row r="17694" ht="12.75" hidden="1" x14ac:dyDescent="0.2"/>
    <row r="17695" ht="12.75" hidden="1" x14ac:dyDescent="0.2"/>
    <row r="17696" ht="12.75" hidden="1" x14ac:dyDescent="0.2"/>
    <row r="17697" ht="12.75" hidden="1" x14ac:dyDescent="0.2"/>
    <row r="17698" ht="12.75" hidden="1" x14ac:dyDescent="0.2"/>
    <row r="17699" ht="12.75" hidden="1" x14ac:dyDescent="0.2"/>
    <row r="17700" ht="12.75" hidden="1" x14ac:dyDescent="0.2"/>
    <row r="17701" ht="12.75" hidden="1" x14ac:dyDescent="0.2"/>
    <row r="17702" ht="12.75" hidden="1" x14ac:dyDescent="0.2"/>
    <row r="17703" ht="12.75" hidden="1" x14ac:dyDescent="0.2"/>
    <row r="17704" ht="12.75" hidden="1" x14ac:dyDescent="0.2"/>
    <row r="17705" ht="12.75" hidden="1" x14ac:dyDescent="0.2"/>
    <row r="17706" ht="12.75" hidden="1" x14ac:dyDescent="0.2"/>
    <row r="17707" ht="12.75" hidden="1" x14ac:dyDescent="0.2"/>
    <row r="17708" ht="12.75" hidden="1" x14ac:dyDescent="0.2"/>
    <row r="17709" ht="12.75" hidden="1" x14ac:dyDescent="0.2"/>
    <row r="17710" ht="12.75" hidden="1" x14ac:dyDescent="0.2"/>
    <row r="17711" ht="12.75" hidden="1" x14ac:dyDescent="0.2"/>
    <row r="17712" ht="12.75" hidden="1" x14ac:dyDescent="0.2"/>
    <row r="17713" ht="12.75" hidden="1" x14ac:dyDescent="0.2"/>
    <row r="17714" ht="12.75" hidden="1" x14ac:dyDescent="0.2"/>
    <row r="17715" ht="12.75" hidden="1" x14ac:dyDescent="0.2"/>
    <row r="17716" ht="12.75" hidden="1" x14ac:dyDescent="0.2"/>
    <row r="17717" ht="12.75" hidden="1" x14ac:dyDescent="0.2"/>
    <row r="17718" ht="12.75" hidden="1" x14ac:dyDescent="0.2"/>
    <row r="17719" ht="12.75" hidden="1" x14ac:dyDescent="0.2"/>
    <row r="17720" ht="12.75" hidden="1" x14ac:dyDescent="0.2"/>
    <row r="17721" ht="12.75" hidden="1" x14ac:dyDescent="0.2"/>
    <row r="17722" ht="12.75" hidden="1" x14ac:dyDescent="0.2"/>
    <row r="17723" ht="12.75" hidden="1" x14ac:dyDescent="0.2"/>
    <row r="17724" ht="12.75" hidden="1" x14ac:dyDescent="0.2"/>
    <row r="17725" ht="12.75" hidden="1" x14ac:dyDescent="0.2"/>
    <row r="17726" ht="12.75" hidden="1" x14ac:dyDescent="0.2"/>
    <row r="17727" ht="12.75" hidden="1" x14ac:dyDescent="0.2"/>
    <row r="17728" ht="12.75" hidden="1" x14ac:dyDescent="0.2"/>
    <row r="17729" ht="12.75" hidden="1" x14ac:dyDescent="0.2"/>
    <row r="17730" ht="12.75" hidden="1" x14ac:dyDescent="0.2"/>
    <row r="17731" ht="12.75" hidden="1" x14ac:dyDescent="0.2"/>
    <row r="17732" ht="12.75" hidden="1" x14ac:dyDescent="0.2"/>
    <row r="17733" ht="12.75" hidden="1" x14ac:dyDescent="0.2"/>
    <row r="17734" ht="12.75" hidden="1" x14ac:dyDescent="0.2"/>
    <row r="17735" ht="12.75" hidden="1" x14ac:dyDescent="0.2"/>
    <row r="17736" ht="12.75" hidden="1" x14ac:dyDescent="0.2"/>
    <row r="17737" ht="12.75" hidden="1" x14ac:dyDescent="0.2"/>
    <row r="17738" ht="12.75" hidden="1" x14ac:dyDescent="0.2"/>
    <row r="17739" ht="12.75" hidden="1" x14ac:dyDescent="0.2"/>
    <row r="17740" ht="12.75" hidden="1" x14ac:dyDescent="0.2"/>
    <row r="17741" ht="12.75" hidden="1" x14ac:dyDescent="0.2"/>
    <row r="17742" ht="12.75" hidden="1" x14ac:dyDescent="0.2"/>
    <row r="17743" ht="12.75" hidden="1" x14ac:dyDescent="0.2"/>
    <row r="17744" ht="12.75" hidden="1" x14ac:dyDescent="0.2"/>
    <row r="17745" ht="12.75" hidden="1" x14ac:dyDescent="0.2"/>
    <row r="17746" ht="12.75" hidden="1" x14ac:dyDescent="0.2"/>
    <row r="17747" ht="12.75" hidden="1" x14ac:dyDescent="0.2"/>
    <row r="17748" ht="12.75" hidden="1" x14ac:dyDescent="0.2"/>
    <row r="17749" ht="12.75" hidden="1" x14ac:dyDescent="0.2"/>
    <row r="17750" ht="12.75" hidden="1" x14ac:dyDescent="0.2"/>
    <row r="17751" ht="12.75" hidden="1" x14ac:dyDescent="0.2"/>
    <row r="17752" ht="12.75" hidden="1" x14ac:dyDescent="0.2"/>
    <row r="17753" ht="12.75" hidden="1" x14ac:dyDescent="0.2"/>
    <row r="17754" ht="12.75" hidden="1" x14ac:dyDescent="0.2"/>
    <row r="17755" ht="12.75" hidden="1" x14ac:dyDescent="0.2"/>
    <row r="17756" ht="12.75" hidden="1" x14ac:dyDescent="0.2"/>
    <row r="17757" ht="12.75" hidden="1" x14ac:dyDescent="0.2"/>
    <row r="17758" ht="12.75" hidden="1" x14ac:dyDescent="0.2"/>
    <row r="17759" ht="12.75" hidden="1" x14ac:dyDescent="0.2"/>
    <row r="17760" ht="12.75" hidden="1" x14ac:dyDescent="0.2"/>
    <row r="17761" ht="12.75" hidden="1" x14ac:dyDescent="0.2"/>
    <row r="17762" ht="12.75" hidden="1" x14ac:dyDescent="0.2"/>
    <row r="17763" ht="12.75" hidden="1" x14ac:dyDescent="0.2"/>
    <row r="17764" ht="12.75" hidden="1" x14ac:dyDescent="0.2"/>
    <row r="17765" ht="12.75" hidden="1" x14ac:dyDescent="0.2"/>
    <row r="17766" ht="12.75" hidden="1" x14ac:dyDescent="0.2"/>
    <row r="17767" ht="12.75" hidden="1" x14ac:dyDescent="0.2"/>
    <row r="17768" ht="12.75" hidden="1" x14ac:dyDescent="0.2"/>
    <row r="17769" ht="12.75" hidden="1" x14ac:dyDescent="0.2"/>
    <row r="17770" ht="12.75" hidden="1" x14ac:dyDescent="0.2"/>
    <row r="17771" ht="12.75" hidden="1" x14ac:dyDescent="0.2"/>
    <row r="17772" ht="12.75" hidden="1" x14ac:dyDescent="0.2"/>
    <row r="17773" ht="12.75" hidden="1" x14ac:dyDescent="0.2"/>
    <row r="17774" ht="12.75" hidden="1" x14ac:dyDescent="0.2"/>
    <row r="17775" ht="12.75" hidden="1" x14ac:dyDescent="0.2"/>
    <row r="17776" ht="12.75" hidden="1" x14ac:dyDescent="0.2"/>
    <row r="17777" ht="12.75" hidden="1" x14ac:dyDescent="0.2"/>
    <row r="17778" ht="12.75" hidden="1" x14ac:dyDescent="0.2"/>
    <row r="17779" ht="12.75" hidden="1" x14ac:dyDescent="0.2"/>
    <row r="17780" ht="12.75" hidden="1" x14ac:dyDescent="0.2"/>
    <row r="17781" ht="12.75" hidden="1" x14ac:dyDescent="0.2"/>
    <row r="17782" ht="12.75" hidden="1" x14ac:dyDescent="0.2"/>
    <row r="17783" ht="12.75" hidden="1" x14ac:dyDescent="0.2"/>
    <row r="17784" ht="12.75" hidden="1" x14ac:dyDescent="0.2"/>
    <row r="17785" ht="12.75" hidden="1" x14ac:dyDescent="0.2"/>
    <row r="17786" ht="12.75" hidden="1" x14ac:dyDescent="0.2"/>
    <row r="17787" ht="12.75" hidden="1" x14ac:dyDescent="0.2"/>
    <row r="17788" ht="12.75" hidden="1" x14ac:dyDescent="0.2"/>
    <row r="17789" ht="12.75" hidden="1" x14ac:dyDescent="0.2"/>
    <row r="17790" ht="12.75" hidden="1" x14ac:dyDescent="0.2"/>
    <row r="17791" ht="12.75" hidden="1" x14ac:dyDescent="0.2"/>
    <row r="17792" ht="12.75" hidden="1" x14ac:dyDescent="0.2"/>
    <row r="17793" ht="12.75" hidden="1" x14ac:dyDescent="0.2"/>
    <row r="17794" ht="12.75" hidden="1" x14ac:dyDescent="0.2"/>
    <row r="17795" ht="12.75" hidden="1" x14ac:dyDescent="0.2"/>
    <row r="17796" ht="12.75" hidden="1" x14ac:dyDescent="0.2"/>
    <row r="17797" ht="12.75" hidden="1" x14ac:dyDescent="0.2"/>
    <row r="17798" ht="12.75" hidden="1" x14ac:dyDescent="0.2"/>
    <row r="17799" ht="12.75" hidden="1" x14ac:dyDescent="0.2"/>
    <row r="17800" ht="12.75" hidden="1" x14ac:dyDescent="0.2"/>
    <row r="17801" ht="12.75" hidden="1" x14ac:dyDescent="0.2"/>
    <row r="17802" ht="12.75" hidden="1" x14ac:dyDescent="0.2"/>
    <row r="17803" ht="12.75" hidden="1" x14ac:dyDescent="0.2"/>
    <row r="17804" ht="12.75" hidden="1" x14ac:dyDescent="0.2"/>
    <row r="17805" ht="12.75" hidden="1" x14ac:dyDescent="0.2"/>
    <row r="17806" ht="12.75" hidden="1" x14ac:dyDescent="0.2"/>
    <row r="17807" ht="12.75" hidden="1" x14ac:dyDescent="0.2"/>
    <row r="17808" ht="12.75" hidden="1" x14ac:dyDescent="0.2"/>
    <row r="17809" ht="12.75" hidden="1" x14ac:dyDescent="0.2"/>
    <row r="17810" ht="12.75" hidden="1" x14ac:dyDescent="0.2"/>
    <row r="17811" ht="12.75" hidden="1" x14ac:dyDescent="0.2"/>
    <row r="17812" ht="12.75" hidden="1" x14ac:dyDescent="0.2"/>
    <row r="17813" ht="12.75" hidden="1" x14ac:dyDescent="0.2"/>
    <row r="17814" ht="12.75" hidden="1" x14ac:dyDescent="0.2"/>
    <row r="17815" ht="12.75" hidden="1" x14ac:dyDescent="0.2"/>
    <row r="17816" ht="12.75" hidden="1" x14ac:dyDescent="0.2"/>
    <row r="17817" ht="12.75" hidden="1" x14ac:dyDescent="0.2"/>
    <row r="17818" ht="12.75" hidden="1" x14ac:dyDescent="0.2"/>
    <row r="17819" ht="12.75" hidden="1" x14ac:dyDescent="0.2"/>
    <row r="17820" ht="12.75" hidden="1" x14ac:dyDescent="0.2"/>
    <row r="17821" ht="12.75" hidden="1" x14ac:dyDescent="0.2"/>
    <row r="17822" ht="12.75" hidden="1" x14ac:dyDescent="0.2"/>
    <row r="17823" ht="12.75" hidden="1" x14ac:dyDescent="0.2"/>
    <row r="17824" ht="12.75" hidden="1" x14ac:dyDescent="0.2"/>
    <row r="17825" ht="12.75" hidden="1" x14ac:dyDescent="0.2"/>
    <row r="17826" ht="12.75" hidden="1" x14ac:dyDescent="0.2"/>
    <row r="17827" ht="12.75" hidden="1" x14ac:dyDescent="0.2"/>
    <row r="17828" ht="12.75" hidden="1" x14ac:dyDescent="0.2"/>
    <row r="17829" ht="12.75" hidden="1" x14ac:dyDescent="0.2"/>
    <row r="17830" ht="12.75" hidden="1" x14ac:dyDescent="0.2"/>
    <row r="17831" ht="12.75" hidden="1" x14ac:dyDescent="0.2"/>
    <row r="17832" ht="12.75" hidden="1" x14ac:dyDescent="0.2"/>
    <row r="17833" ht="12.75" hidden="1" x14ac:dyDescent="0.2"/>
    <row r="17834" ht="12.75" hidden="1" x14ac:dyDescent="0.2"/>
    <row r="17835" ht="12.75" hidden="1" x14ac:dyDescent="0.2"/>
    <row r="17836" ht="12.75" hidden="1" x14ac:dyDescent="0.2"/>
    <row r="17837" ht="12.75" hidden="1" x14ac:dyDescent="0.2"/>
    <row r="17838" ht="12.75" hidden="1" x14ac:dyDescent="0.2"/>
    <row r="17839" ht="12.75" hidden="1" x14ac:dyDescent="0.2"/>
    <row r="17840" ht="12.75" hidden="1" x14ac:dyDescent="0.2"/>
    <row r="17841" ht="12.75" hidden="1" x14ac:dyDescent="0.2"/>
    <row r="17842" ht="12.75" hidden="1" x14ac:dyDescent="0.2"/>
    <row r="17843" ht="12.75" hidden="1" x14ac:dyDescent="0.2"/>
    <row r="17844" ht="12.75" hidden="1" x14ac:dyDescent="0.2"/>
    <row r="17845" ht="12.75" hidden="1" x14ac:dyDescent="0.2"/>
    <row r="17846" ht="12.75" hidden="1" x14ac:dyDescent="0.2"/>
    <row r="17847" ht="12.75" hidden="1" x14ac:dyDescent="0.2"/>
    <row r="17848" ht="12.75" hidden="1" x14ac:dyDescent="0.2"/>
    <row r="17849" ht="12.75" hidden="1" x14ac:dyDescent="0.2"/>
    <row r="17850" ht="12.75" hidden="1" x14ac:dyDescent="0.2"/>
    <row r="17851" ht="12.75" hidden="1" x14ac:dyDescent="0.2"/>
    <row r="17852" ht="12.75" hidden="1" x14ac:dyDescent="0.2"/>
    <row r="17853" ht="12.75" hidden="1" x14ac:dyDescent="0.2"/>
    <row r="17854" ht="12.75" hidden="1" x14ac:dyDescent="0.2"/>
    <row r="17855" ht="12.75" hidden="1" x14ac:dyDescent="0.2"/>
    <row r="17856" ht="12.75" hidden="1" x14ac:dyDescent="0.2"/>
    <row r="17857" ht="12.75" hidden="1" x14ac:dyDescent="0.2"/>
    <row r="17858" ht="12.75" hidden="1" x14ac:dyDescent="0.2"/>
    <row r="17859" ht="12.75" hidden="1" x14ac:dyDescent="0.2"/>
    <row r="17860" ht="12.75" hidden="1" x14ac:dyDescent="0.2"/>
    <row r="17861" ht="12.75" hidden="1" x14ac:dyDescent="0.2"/>
    <row r="17862" ht="12.75" hidden="1" x14ac:dyDescent="0.2"/>
    <row r="17863" ht="12.75" hidden="1" x14ac:dyDescent="0.2"/>
    <row r="17864" ht="12.75" hidden="1" x14ac:dyDescent="0.2"/>
    <row r="17865" ht="12.75" hidden="1" x14ac:dyDescent="0.2"/>
    <row r="17866" ht="12.75" hidden="1" x14ac:dyDescent="0.2"/>
    <row r="17867" ht="12.75" hidden="1" x14ac:dyDescent="0.2"/>
    <row r="17868" ht="12.75" hidden="1" x14ac:dyDescent="0.2"/>
    <row r="17869" ht="12.75" hidden="1" x14ac:dyDescent="0.2"/>
    <row r="17870" ht="12.75" hidden="1" x14ac:dyDescent="0.2"/>
    <row r="17871" ht="12.75" hidden="1" x14ac:dyDescent="0.2"/>
    <row r="17872" ht="12.75" hidden="1" x14ac:dyDescent="0.2"/>
    <row r="17873" ht="12.75" hidden="1" x14ac:dyDescent="0.2"/>
    <row r="17874" ht="12.75" hidden="1" x14ac:dyDescent="0.2"/>
    <row r="17875" ht="12.75" hidden="1" x14ac:dyDescent="0.2"/>
    <row r="17876" ht="12.75" hidden="1" x14ac:dyDescent="0.2"/>
    <row r="17877" ht="12.75" hidden="1" x14ac:dyDescent="0.2"/>
    <row r="17878" ht="12.75" hidden="1" x14ac:dyDescent="0.2"/>
    <row r="17879" ht="12.75" hidden="1" x14ac:dyDescent="0.2"/>
    <row r="17880" ht="12.75" hidden="1" x14ac:dyDescent="0.2"/>
    <row r="17881" ht="12.75" hidden="1" x14ac:dyDescent="0.2"/>
    <row r="17882" ht="12.75" hidden="1" x14ac:dyDescent="0.2"/>
    <row r="17883" ht="12.75" hidden="1" x14ac:dyDescent="0.2"/>
    <row r="17884" ht="12.75" hidden="1" x14ac:dyDescent="0.2"/>
    <row r="17885" ht="12.75" hidden="1" x14ac:dyDescent="0.2"/>
    <row r="17886" ht="12.75" hidden="1" x14ac:dyDescent="0.2"/>
    <row r="17887" ht="12.75" hidden="1" x14ac:dyDescent="0.2"/>
    <row r="17888" ht="12.75" hidden="1" x14ac:dyDescent="0.2"/>
    <row r="17889" ht="12.75" hidden="1" x14ac:dyDescent="0.2"/>
    <row r="17890" ht="12.75" hidden="1" x14ac:dyDescent="0.2"/>
    <row r="17891" ht="12.75" hidden="1" x14ac:dyDescent="0.2"/>
    <row r="17892" ht="12.75" hidden="1" x14ac:dyDescent="0.2"/>
    <row r="17893" ht="12.75" hidden="1" x14ac:dyDescent="0.2"/>
    <row r="17894" ht="12.75" hidden="1" x14ac:dyDescent="0.2"/>
    <row r="17895" ht="12.75" hidden="1" x14ac:dyDescent="0.2"/>
    <row r="17896" ht="12.75" hidden="1" x14ac:dyDescent="0.2"/>
    <row r="17897" ht="12.75" hidden="1" x14ac:dyDescent="0.2"/>
    <row r="17898" ht="12.75" hidden="1" x14ac:dyDescent="0.2"/>
    <row r="17899" ht="12.75" hidden="1" x14ac:dyDescent="0.2"/>
    <row r="17900" ht="12.75" hidden="1" x14ac:dyDescent="0.2"/>
    <row r="17901" ht="12.75" hidden="1" x14ac:dyDescent="0.2"/>
    <row r="17902" ht="12.75" hidden="1" x14ac:dyDescent="0.2"/>
    <row r="17903" ht="12.75" hidden="1" x14ac:dyDescent="0.2"/>
    <row r="17904" ht="12.75" hidden="1" x14ac:dyDescent="0.2"/>
    <row r="17905" ht="12.75" hidden="1" x14ac:dyDescent="0.2"/>
    <row r="17906" ht="12.75" hidden="1" x14ac:dyDescent="0.2"/>
    <row r="17907" ht="12.75" hidden="1" x14ac:dyDescent="0.2"/>
    <row r="17908" ht="12.75" hidden="1" x14ac:dyDescent="0.2"/>
    <row r="17909" ht="12.75" hidden="1" x14ac:dyDescent="0.2"/>
    <row r="17910" ht="12.75" hidden="1" x14ac:dyDescent="0.2"/>
    <row r="17911" ht="12.75" hidden="1" x14ac:dyDescent="0.2"/>
    <row r="17912" ht="12.75" hidden="1" x14ac:dyDescent="0.2"/>
    <row r="17913" ht="12.75" hidden="1" x14ac:dyDescent="0.2"/>
    <row r="17914" ht="12.75" hidden="1" x14ac:dyDescent="0.2"/>
    <row r="17915" ht="12.75" hidden="1" x14ac:dyDescent="0.2"/>
    <row r="17916" ht="12.75" hidden="1" x14ac:dyDescent="0.2"/>
    <row r="17917" ht="12.75" hidden="1" x14ac:dyDescent="0.2"/>
    <row r="17918" ht="12.75" hidden="1" x14ac:dyDescent="0.2"/>
    <row r="17919" ht="12.75" hidden="1" x14ac:dyDescent="0.2"/>
    <row r="17920" ht="12.75" hidden="1" x14ac:dyDescent="0.2"/>
    <row r="17921" ht="12.75" hidden="1" x14ac:dyDescent="0.2"/>
    <row r="17922" ht="12.75" hidden="1" x14ac:dyDescent="0.2"/>
    <row r="17923" ht="12.75" hidden="1" x14ac:dyDescent="0.2"/>
    <row r="17924" ht="12.75" hidden="1" x14ac:dyDescent="0.2"/>
    <row r="17925" ht="12.75" hidden="1" x14ac:dyDescent="0.2"/>
    <row r="17926" ht="12.75" hidden="1" x14ac:dyDescent="0.2"/>
    <row r="17927" ht="12.75" hidden="1" x14ac:dyDescent="0.2"/>
    <row r="17928" ht="12.75" hidden="1" x14ac:dyDescent="0.2"/>
    <row r="17929" ht="12.75" hidden="1" x14ac:dyDescent="0.2"/>
    <row r="17930" ht="12.75" hidden="1" x14ac:dyDescent="0.2"/>
    <row r="17931" ht="12.75" hidden="1" x14ac:dyDescent="0.2"/>
    <row r="17932" ht="12.75" hidden="1" x14ac:dyDescent="0.2"/>
    <row r="17933" ht="12.75" hidden="1" x14ac:dyDescent="0.2"/>
    <row r="17934" ht="12.75" hidden="1" x14ac:dyDescent="0.2"/>
    <row r="17935" ht="12.75" hidden="1" x14ac:dyDescent="0.2"/>
    <row r="17936" ht="12.75" hidden="1" x14ac:dyDescent="0.2"/>
    <row r="17937" ht="12.75" hidden="1" x14ac:dyDescent="0.2"/>
    <row r="17938" ht="12.75" hidden="1" x14ac:dyDescent="0.2"/>
    <row r="17939" ht="12.75" hidden="1" x14ac:dyDescent="0.2"/>
    <row r="17940" ht="12.75" hidden="1" x14ac:dyDescent="0.2"/>
    <row r="17941" ht="12.75" hidden="1" x14ac:dyDescent="0.2"/>
    <row r="17942" ht="12.75" hidden="1" x14ac:dyDescent="0.2"/>
    <row r="17943" ht="12.75" hidden="1" x14ac:dyDescent="0.2"/>
    <row r="17944" ht="12.75" hidden="1" x14ac:dyDescent="0.2"/>
    <row r="17945" ht="12.75" hidden="1" x14ac:dyDescent="0.2"/>
    <row r="17946" ht="12.75" hidden="1" x14ac:dyDescent="0.2"/>
    <row r="17947" ht="12.75" hidden="1" x14ac:dyDescent="0.2"/>
    <row r="17948" ht="12.75" hidden="1" x14ac:dyDescent="0.2"/>
    <row r="17949" ht="12.75" hidden="1" x14ac:dyDescent="0.2"/>
    <row r="17950" ht="12.75" hidden="1" x14ac:dyDescent="0.2"/>
    <row r="17951" ht="12.75" hidden="1" x14ac:dyDescent="0.2"/>
    <row r="17952" ht="12.75" hidden="1" x14ac:dyDescent="0.2"/>
    <row r="17953" ht="12.75" hidden="1" x14ac:dyDescent="0.2"/>
    <row r="17954" ht="12.75" hidden="1" x14ac:dyDescent="0.2"/>
    <row r="17955" ht="12.75" hidden="1" x14ac:dyDescent="0.2"/>
    <row r="17956" ht="12.75" hidden="1" x14ac:dyDescent="0.2"/>
    <row r="17957" ht="12.75" hidden="1" x14ac:dyDescent="0.2"/>
    <row r="17958" ht="12.75" hidden="1" x14ac:dyDescent="0.2"/>
    <row r="17959" ht="12.75" hidden="1" x14ac:dyDescent="0.2"/>
    <row r="17960" ht="12.75" hidden="1" x14ac:dyDescent="0.2"/>
    <row r="17961" ht="12.75" hidden="1" x14ac:dyDescent="0.2"/>
    <row r="17962" ht="12.75" hidden="1" x14ac:dyDescent="0.2"/>
    <row r="17963" ht="12.75" hidden="1" x14ac:dyDescent="0.2"/>
    <row r="17964" ht="12.75" hidden="1" x14ac:dyDescent="0.2"/>
    <row r="17965" ht="12.75" hidden="1" x14ac:dyDescent="0.2"/>
    <row r="17966" ht="12.75" hidden="1" x14ac:dyDescent="0.2"/>
    <row r="17967" ht="12.75" hidden="1" x14ac:dyDescent="0.2"/>
    <row r="17968" ht="12.75" hidden="1" x14ac:dyDescent="0.2"/>
    <row r="17969" ht="12.75" hidden="1" x14ac:dyDescent="0.2"/>
    <row r="17970" ht="12.75" hidden="1" x14ac:dyDescent="0.2"/>
    <row r="17971" ht="12.75" hidden="1" x14ac:dyDescent="0.2"/>
    <row r="17972" ht="12.75" hidden="1" x14ac:dyDescent="0.2"/>
    <row r="17973" ht="12.75" hidden="1" x14ac:dyDescent="0.2"/>
    <row r="17974" ht="12.75" hidden="1" x14ac:dyDescent="0.2"/>
    <row r="17975" ht="12.75" hidden="1" x14ac:dyDescent="0.2"/>
    <row r="17976" ht="12.75" hidden="1" x14ac:dyDescent="0.2"/>
    <row r="17977" ht="12.75" hidden="1" x14ac:dyDescent="0.2"/>
    <row r="17978" ht="12.75" hidden="1" x14ac:dyDescent="0.2"/>
    <row r="17979" ht="12.75" hidden="1" x14ac:dyDescent="0.2"/>
    <row r="17980" ht="12.75" hidden="1" x14ac:dyDescent="0.2"/>
    <row r="17981" ht="12.75" hidden="1" x14ac:dyDescent="0.2"/>
    <row r="17982" ht="12.75" hidden="1" x14ac:dyDescent="0.2"/>
    <row r="17983" ht="12.75" hidden="1" x14ac:dyDescent="0.2"/>
    <row r="17984" ht="12.75" hidden="1" x14ac:dyDescent="0.2"/>
    <row r="17985" ht="12.75" hidden="1" x14ac:dyDescent="0.2"/>
    <row r="17986" ht="12.75" hidden="1" x14ac:dyDescent="0.2"/>
    <row r="17987" ht="12.75" hidden="1" x14ac:dyDescent="0.2"/>
    <row r="17988" ht="12.75" hidden="1" x14ac:dyDescent="0.2"/>
    <row r="17989" ht="12.75" hidden="1" x14ac:dyDescent="0.2"/>
    <row r="17990" ht="12.75" hidden="1" x14ac:dyDescent="0.2"/>
    <row r="17991" ht="12.75" hidden="1" x14ac:dyDescent="0.2"/>
    <row r="17992" ht="12.75" hidden="1" x14ac:dyDescent="0.2"/>
    <row r="17993" ht="12.75" hidden="1" x14ac:dyDescent="0.2"/>
    <row r="17994" ht="12.75" hidden="1" x14ac:dyDescent="0.2"/>
    <row r="17995" ht="12.75" hidden="1" x14ac:dyDescent="0.2"/>
    <row r="17996" ht="12.75" hidden="1" x14ac:dyDescent="0.2"/>
    <row r="17997" ht="12.75" hidden="1" x14ac:dyDescent="0.2"/>
    <row r="17998" ht="12.75" hidden="1" x14ac:dyDescent="0.2"/>
    <row r="17999" ht="12.75" hidden="1" x14ac:dyDescent="0.2"/>
    <row r="18000" ht="12.75" hidden="1" x14ac:dyDescent="0.2"/>
    <row r="18001" ht="12.75" hidden="1" x14ac:dyDescent="0.2"/>
    <row r="18002" ht="12.75" hidden="1" x14ac:dyDescent="0.2"/>
    <row r="18003" ht="12.75" hidden="1" x14ac:dyDescent="0.2"/>
    <row r="18004" ht="12.75" hidden="1" x14ac:dyDescent="0.2"/>
    <row r="18005" ht="12.75" hidden="1" x14ac:dyDescent="0.2"/>
    <row r="18006" ht="12.75" hidden="1" x14ac:dyDescent="0.2"/>
    <row r="18007" ht="12.75" hidden="1" x14ac:dyDescent="0.2"/>
    <row r="18008" ht="12.75" hidden="1" x14ac:dyDescent="0.2"/>
    <row r="18009" ht="12.75" hidden="1" x14ac:dyDescent="0.2"/>
    <row r="18010" ht="12.75" hidden="1" x14ac:dyDescent="0.2"/>
    <row r="18011" ht="12.75" hidden="1" x14ac:dyDescent="0.2"/>
    <row r="18012" ht="12.75" hidden="1" x14ac:dyDescent="0.2"/>
    <row r="18013" ht="12.75" hidden="1" x14ac:dyDescent="0.2"/>
    <row r="18014" ht="12.75" hidden="1" x14ac:dyDescent="0.2"/>
    <row r="18015" ht="12.75" hidden="1" x14ac:dyDescent="0.2"/>
    <row r="18016" ht="12.75" hidden="1" x14ac:dyDescent="0.2"/>
    <row r="18017" ht="12.75" hidden="1" x14ac:dyDescent="0.2"/>
    <row r="18018" ht="12.75" hidden="1" x14ac:dyDescent="0.2"/>
    <row r="18019" ht="12.75" hidden="1" x14ac:dyDescent="0.2"/>
    <row r="18020" ht="12.75" hidden="1" x14ac:dyDescent="0.2"/>
    <row r="18021" ht="12.75" hidden="1" x14ac:dyDescent="0.2"/>
    <row r="18022" ht="12.75" hidden="1" x14ac:dyDescent="0.2"/>
    <row r="18023" ht="12.75" hidden="1" x14ac:dyDescent="0.2"/>
    <row r="18024" ht="12.75" hidden="1" x14ac:dyDescent="0.2"/>
    <row r="18025" ht="12.75" hidden="1" x14ac:dyDescent="0.2"/>
    <row r="18026" ht="12.75" hidden="1" x14ac:dyDescent="0.2"/>
    <row r="18027" ht="12.75" hidden="1" x14ac:dyDescent="0.2"/>
    <row r="18028" ht="12.75" hidden="1" x14ac:dyDescent="0.2"/>
    <row r="18029" ht="12.75" hidden="1" x14ac:dyDescent="0.2"/>
    <row r="18030" ht="12.75" hidden="1" x14ac:dyDescent="0.2"/>
    <row r="18031" ht="12.75" hidden="1" x14ac:dyDescent="0.2"/>
    <row r="18032" ht="12.75" hidden="1" x14ac:dyDescent="0.2"/>
    <row r="18033" ht="12.75" hidden="1" x14ac:dyDescent="0.2"/>
    <row r="18034" ht="12.75" hidden="1" x14ac:dyDescent="0.2"/>
    <row r="18035" ht="12.75" hidden="1" x14ac:dyDescent="0.2"/>
    <row r="18036" ht="12.75" hidden="1" x14ac:dyDescent="0.2"/>
    <row r="18037" ht="12.75" hidden="1" x14ac:dyDescent="0.2"/>
    <row r="18038" ht="12.75" hidden="1" x14ac:dyDescent="0.2"/>
    <row r="18039" ht="12.75" hidden="1" x14ac:dyDescent="0.2"/>
    <row r="18040" ht="12.75" hidden="1" x14ac:dyDescent="0.2"/>
    <row r="18041" ht="12.75" hidden="1" x14ac:dyDescent="0.2"/>
    <row r="18042" ht="12.75" hidden="1" x14ac:dyDescent="0.2"/>
    <row r="18043" ht="12.75" hidden="1" x14ac:dyDescent="0.2"/>
    <row r="18044" ht="12.75" hidden="1" x14ac:dyDescent="0.2"/>
    <row r="18045" ht="12.75" hidden="1" x14ac:dyDescent="0.2"/>
    <row r="18046" ht="12.75" hidden="1" x14ac:dyDescent="0.2"/>
    <row r="18047" ht="12.75" hidden="1" x14ac:dyDescent="0.2"/>
    <row r="18048" ht="12.75" hidden="1" x14ac:dyDescent="0.2"/>
    <row r="18049" ht="12.75" hidden="1" x14ac:dyDescent="0.2"/>
    <row r="18050" ht="12.75" hidden="1" x14ac:dyDescent="0.2"/>
    <row r="18051" ht="12.75" hidden="1" x14ac:dyDescent="0.2"/>
    <row r="18052" ht="12.75" hidden="1" x14ac:dyDescent="0.2"/>
    <row r="18053" ht="12.75" hidden="1" x14ac:dyDescent="0.2"/>
    <row r="18054" ht="12.75" hidden="1" x14ac:dyDescent="0.2"/>
    <row r="18055" ht="12.75" hidden="1" x14ac:dyDescent="0.2"/>
    <row r="18056" ht="12.75" hidden="1" x14ac:dyDescent="0.2"/>
    <row r="18057" ht="12.75" hidden="1" x14ac:dyDescent="0.2"/>
    <row r="18058" ht="12.75" hidden="1" x14ac:dyDescent="0.2"/>
    <row r="18059" ht="12.75" hidden="1" x14ac:dyDescent="0.2"/>
    <row r="18060" ht="12.75" hidden="1" x14ac:dyDescent="0.2"/>
    <row r="18061" ht="12.75" hidden="1" x14ac:dyDescent="0.2"/>
    <row r="18062" ht="12.75" hidden="1" x14ac:dyDescent="0.2"/>
    <row r="18063" ht="12.75" hidden="1" x14ac:dyDescent="0.2"/>
    <row r="18064" ht="12.75" hidden="1" x14ac:dyDescent="0.2"/>
    <row r="18065" ht="12.75" hidden="1" x14ac:dyDescent="0.2"/>
    <row r="18066" ht="12.75" hidden="1" x14ac:dyDescent="0.2"/>
    <row r="18067" ht="12.75" hidden="1" x14ac:dyDescent="0.2"/>
    <row r="18068" ht="12.75" hidden="1" x14ac:dyDescent="0.2"/>
    <row r="18069" ht="12.75" hidden="1" x14ac:dyDescent="0.2"/>
    <row r="18070" ht="12.75" hidden="1" x14ac:dyDescent="0.2"/>
    <row r="18071" ht="12.75" hidden="1" x14ac:dyDescent="0.2"/>
    <row r="18072" ht="12.75" hidden="1" x14ac:dyDescent="0.2"/>
    <row r="18073" ht="12.75" hidden="1" x14ac:dyDescent="0.2"/>
    <row r="18074" ht="12.75" hidden="1" x14ac:dyDescent="0.2"/>
    <row r="18075" ht="12.75" hidden="1" x14ac:dyDescent="0.2"/>
    <row r="18076" ht="12.75" hidden="1" x14ac:dyDescent="0.2"/>
    <row r="18077" ht="12.75" hidden="1" x14ac:dyDescent="0.2"/>
    <row r="18078" ht="12.75" hidden="1" x14ac:dyDescent="0.2"/>
    <row r="18079" ht="12.75" hidden="1" x14ac:dyDescent="0.2"/>
    <row r="18080" ht="12.75" hidden="1" x14ac:dyDescent="0.2"/>
    <row r="18081" ht="12.75" hidden="1" x14ac:dyDescent="0.2"/>
    <row r="18082" ht="12.75" hidden="1" x14ac:dyDescent="0.2"/>
    <row r="18083" ht="12.75" hidden="1" x14ac:dyDescent="0.2"/>
    <row r="18084" ht="12.75" hidden="1" x14ac:dyDescent="0.2"/>
    <row r="18085" ht="12.75" hidden="1" x14ac:dyDescent="0.2"/>
    <row r="18086" ht="12.75" hidden="1" x14ac:dyDescent="0.2"/>
    <row r="18087" ht="12.75" hidden="1" x14ac:dyDescent="0.2"/>
    <row r="18088" ht="12.75" hidden="1" x14ac:dyDescent="0.2"/>
    <row r="18089" ht="12.75" hidden="1" x14ac:dyDescent="0.2"/>
    <row r="18090" ht="12.75" hidden="1" x14ac:dyDescent="0.2"/>
    <row r="18091" ht="12.75" hidden="1" x14ac:dyDescent="0.2"/>
    <row r="18092" ht="12.75" hidden="1" x14ac:dyDescent="0.2"/>
    <row r="18093" ht="12.75" hidden="1" x14ac:dyDescent="0.2"/>
    <row r="18094" ht="12.75" hidden="1" x14ac:dyDescent="0.2"/>
    <row r="18095" ht="12.75" hidden="1" x14ac:dyDescent="0.2"/>
    <row r="18096" ht="12.75" hidden="1" x14ac:dyDescent="0.2"/>
    <row r="18097" ht="12.75" hidden="1" x14ac:dyDescent="0.2"/>
    <row r="18098" ht="12.75" hidden="1" x14ac:dyDescent="0.2"/>
    <row r="18099" ht="12.75" hidden="1" x14ac:dyDescent="0.2"/>
    <row r="18100" ht="12.75" hidden="1" x14ac:dyDescent="0.2"/>
    <row r="18101" ht="12.75" hidden="1" x14ac:dyDescent="0.2"/>
    <row r="18102" ht="12.75" hidden="1" x14ac:dyDescent="0.2"/>
    <row r="18103" ht="12.75" hidden="1" x14ac:dyDescent="0.2"/>
    <row r="18104" ht="12.75" hidden="1" x14ac:dyDescent="0.2"/>
    <row r="18105" ht="12.75" hidden="1" x14ac:dyDescent="0.2"/>
    <row r="18106" ht="12.75" hidden="1" x14ac:dyDescent="0.2"/>
    <row r="18107" ht="12.75" hidden="1" x14ac:dyDescent="0.2"/>
    <row r="18108" ht="12.75" hidden="1" x14ac:dyDescent="0.2"/>
    <row r="18109" ht="12.75" hidden="1" x14ac:dyDescent="0.2"/>
    <row r="18110" ht="12.75" hidden="1" x14ac:dyDescent="0.2"/>
    <row r="18111" ht="12.75" hidden="1" x14ac:dyDescent="0.2"/>
    <row r="18112" ht="12.75" hidden="1" x14ac:dyDescent="0.2"/>
    <row r="18113" ht="12.75" hidden="1" x14ac:dyDescent="0.2"/>
    <row r="18114" ht="12.75" hidden="1" x14ac:dyDescent="0.2"/>
    <row r="18115" ht="12.75" hidden="1" x14ac:dyDescent="0.2"/>
    <row r="18116" ht="12.75" hidden="1" x14ac:dyDescent="0.2"/>
    <row r="18117" ht="12.75" hidden="1" x14ac:dyDescent="0.2"/>
    <row r="18118" ht="12.75" hidden="1" x14ac:dyDescent="0.2"/>
    <row r="18119" ht="12.75" hidden="1" x14ac:dyDescent="0.2"/>
    <row r="18120" ht="12.75" hidden="1" x14ac:dyDescent="0.2"/>
    <row r="18121" ht="12.75" hidden="1" x14ac:dyDescent="0.2"/>
    <row r="18122" ht="12.75" hidden="1" x14ac:dyDescent="0.2"/>
    <row r="18123" ht="12.75" hidden="1" x14ac:dyDescent="0.2"/>
    <row r="18124" ht="12.75" hidden="1" x14ac:dyDescent="0.2"/>
    <row r="18125" ht="12.75" hidden="1" x14ac:dyDescent="0.2"/>
    <row r="18126" ht="12.75" hidden="1" x14ac:dyDescent="0.2"/>
    <row r="18127" ht="12.75" hidden="1" x14ac:dyDescent="0.2"/>
    <row r="18128" ht="12.75" hidden="1" x14ac:dyDescent="0.2"/>
    <row r="18129" ht="12.75" hidden="1" x14ac:dyDescent="0.2"/>
    <row r="18130" ht="12.75" hidden="1" x14ac:dyDescent="0.2"/>
    <row r="18131" ht="12.75" hidden="1" x14ac:dyDescent="0.2"/>
    <row r="18132" ht="12.75" hidden="1" x14ac:dyDescent="0.2"/>
    <row r="18133" ht="12.75" hidden="1" x14ac:dyDescent="0.2"/>
    <row r="18134" ht="12.75" hidden="1" x14ac:dyDescent="0.2"/>
    <row r="18135" ht="12.75" hidden="1" x14ac:dyDescent="0.2"/>
    <row r="18136" ht="12.75" hidden="1" x14ac:dyDescent="0.2"/>
    <row r="18137" ht="12.75" hidden="1" x14ac:dyDescent="0.2"/>
    <row r="18138" ht="12.75" hidden="1" x14ac:dyDescent="0.2"/>
    <row r="18139" ht="12.75" hidden="1" x14ac:dyDescent="0.2"/>
    <row r="18140" ht="12.75" hidden="1" x14ac:dyDescent="0.2"/>
    <row r="18141" ht="12.75" hidden="1" x14ac:dyDescent="0.2"/>
    <row r="18142" ht="12.75" hidden="1" x14ac:dyDescent="0.2"/>
    <row r="18143" ht="12.75" hidden="1" x14ac:dyDescent="0.2"/>
    <row r="18144" ht="12.75" hidden="1" x14ac:dyDescent="0.2"/>
    <row r="18145" ht="12.75" hidden="1" x14ac:dyDescent="0.2"/>
    <row r="18146" ht="12.75" hidden="1" x14ac:dyDescent="0.2"/>
    <row r="18147" ht="12.75" hidden="1" x14ac:dyDescent="0.2"/>
    <row r="18148" ht="12.75" hidden="1" x14ac:dyDescent="0.2"/>
    <row r="18149" ht="12.75" hidden="1" x14ac:dyDescent="0.2"/>
    <row r="18150" ht="12.75" hidden="1" x14ac:dyDescent="0.2"/>
    <row r="18151" ht="12.75" hidden="1" x14ac:dyDescent="0.2"/>
    <row r="18152" ht="12.75" hidden="1" x14ac:dyDescent="0.2"/>
    <row r="18153" ht="12.75" hidden="1" x14ac:dyDescent="0.2"/>
    <row r="18154" ht="12.75" hidden="1" x14ac:dyDescent="0.2"/>
    <row r="18155" ht="12.75" hidden="1" x14ac:dyDescent="0.2"/>
    <row r="18156" ht="12.75" hidden="1" x14ac:dyDescent="0.2"/>
    <row r="18157" ht="12.75" hidden="1" x14ac:dyDescent="0.2"/>
    <row r="18158" ht="12.75" hidden="1" x14ac:dyDescent="0.2"/>
    <row r="18159" ht="12.75" hidden="1" x14ac:dyDescent="0.2"/>
    <row r="18160" ht="12.75" hidden="1" x14ac:dyDescent="0.2"/>
    <row r="18161" ht="12.75" hidden="1" x14ac:dyDescent="0.2"/>
    <row r="18162" ht="12.75" hidden="1" x14ac:dyDescent="0.2"/>
    <row r="18163" ht="12.75" hidden="1" x14ac:dyDescent="0.2"/>
    <row r="18164" ht="12.75" hidden="1" x14ac:dyDescent="0.2"/>
    <row r="18165" ht="12.75" hidden="1" x14ac:dyDescent="0.2"/>
    <row r="18166" ht="12.75" hidden="1" x14ac:dyDescent="0.2"/>
    <row r="18167" ht="12.75" hidden="1" x14ac:dyDescent="0.2"/>
    <row r="18168" ht="12.75" hidden="1" x14ac:dyDescent="0.2"/>
    <row r="18169" ht="12.75" hidden="1" x14ac:dyDescent="0.2"/>
    <row r="18170" ht="12.75" hidden="1" x14ac:dyDescent="0.2"/>
    <row r="18171" ht="12.75" hidden="1" x14ac:dyDescent="0.2"/>
    <row r="18172" ht="12.75" hidden="1" x14ac:dyDescent="0.2"/>
    <row r="18173" ht="12.75" hidden="1" x14ac:dyDescent="0.2"/>
    <row r="18174" ht="12.75" hidden="1" x14ac:dyDescent="0.2"/>
    <row r="18175" ht="12.75" hidden="1" x14ac:dyDescent="0.2"/>
    <row r="18176" ht="12.75" hidden="1" x14ac:dyDescent="0.2"/>
    <row r="18177" ht="12.75" hidden="1" x14ac:dyDescent="0.2"/>
    <row r="18178" ht="12.75" hidden="1" x14ac:dyDescent="0.2"/>
    <row r="18179" ht="12.75" hidden="1" x14ac:dyDescent="0.2"/>
    <row r="18180" ht="12.75" hidden="1" x14ac:dyDescent="0.2"/>
    <row r="18181" ht="12.75" hidden="1" x14ac:dyDescent="0.2"/>
    <row r="18182" ht="12.75" hidden="1" x14ac:dyDescent="0.2"/>
    <row r="18183" ht="12.75" hidden="1" x14ac:dyDescent="0.2"/>
    <row r="18184" ht="12.75" hidden="1" x14ac:dyDescent="0.2"/>
    <row r="18185" ht="12.75" hidden="1" x14ac:dyDescent="0.2"/>
    <row r="18186" ht="12.75" hidden="1" x14ac:dyDescent="0.2"/>
    <row r="18187" ht="12.75" hidden="1" x14ac:dyDescent="0.2"/>
    <row r="18188" ht="12.75" hidden="1" x14ac:dyDescent="0.2"/>
    <row r="18189" ht="12.75" hidden="1" x14ac:dyDescent="0.2"/>
    <row r="18190" ht="12.75" hidden="1" x14ac:dyDescent="0.2"/>
    <row r="18191" ht="12.75" hidden="1" x14ac:dyDescent="0.2"/>
    <row r="18192" ht="12.75" hidden="1" x14ac:dyDescent="0.2"/>
    <row r="18193" ht="12.75" hidden="1" x14ac:dyDescent="0.2"/>
    <row r="18194" ht="12.75" hidden="1" x14ac:dyDescent="0.2"/>
    <row r="18195" ht="12.75" hidden="1" x14ac:dyDescent="0.2"/>
    <row r="18196" ht="12.75" hidden="1" x14ac:dyDescent="0.2"/>
    <row r="18197" ht="12.75" hidden="1" x14ac:dyDescent="0.2"/>
    <row r="18198" ht="12.75" hidden="1" x14ac:dyDescent="0.2"/>
    <row r="18199" ht="12.75" hidden="1" x14ac:dyDescent="0.2"/>
    <row r="18200" ht="12.75" hidden="1" x14ac:dyDescent="0.2"/>
    <row r="18201" ht="12.75" hidden="1" x14ac:dyDescent="0.2"/>
    <row r="18202" ht="12.75" hidden="1" x14ac:dyDescent="0.2"/>
    <row r="18203" ht="12.75" hidden="1" x14ac:dyDescent="0.2"/>
    <row r="18204" ht="12.75" hidden="1" x14ac:dyDescent="0.2"/>
    <row r="18205" ht="12.75" hidden="1" x14ac:dyDescent="0.2"/>
    <row r="18206" ht="12.75" hidden="1" x14ac:dyDescent="0.2"/>
    <row r="18207" ht="12.75" hidden="1" x14ac:dyDescent="0.2"/>
    <row r="18208" ht="12.75" hidden="1" x14ac:dyDescent="0.2"/>
    <row r="18209" ht="12.75" hidden="1" x14ac:dyDescent="0.2"/>
    <row r="18210" ht="12.75" hidden="1" x14ac:dyDescent="0.2"/>
    <row r="18211" ht="12.75" hidden="1" x14ac:dyDescent="0.2"/>
    <row r="18212" ht="12.75" hidden="1" x14ac:dyDescent="0.2"/>
    <row r="18213" ht="12.75" hidden="1" x14ac:dyDescent="0.2"/>
    <row r="18214" ht="12.75" hidden="1" x14ac:dyDescent="0.2"/>
    <row r="18215" ht="12.75" hidden="1" x14ac:dyDescent="0.2"/>
    <row r="18216" ht="12.75" hidden="1" x14ac:dyDescent="0.2"/>
    <row r="18217" ht="12.75" hidden="1" x14ac:dyDescent="0.2"/>
    <row r="18218" ht="12.75" hidden="1" x14ac:dyDescent="0.2"/>
    <row r="18219" ht="12.75" hidden="1" x14ac:dyDescent="0.2"/>
    <row r="18220" ht="12.75" hidden="1" x14ac:dyDescent="0.2"/>
    <row r="18221" ht="12.75" hidden="1" x14ac:dyDescent="0.2"/>
    <row r="18222" ht="12.75" hidden="1" x14ac:dyDescent="0.2"/>
    <row r="18223" ht="12.75" hidden="1" x14ac:dyDescent="0.2"/>
    <row r="18224" ht="12.75" hidden="1" x14ac:dyDescent="0.2"/>
    <row r="18225" ht="12.75" hidden="1" x14ac:dyDescent="0.2"/>
    <row r="18226" ht="12.75" hidden="1" x14ac:dyDescent="0.2"/>
    <row r="18227" ht="12.75" hidden="1" x14ac:dyDescent="0.2"/>
    <row r="18228" ht="12.75" hidden="1" x14ac:dyDescent="0.2"/>
    <row r="18229" ht="12.75" hidden="1" x14ac:dyDescent="0.2"/>
    <row r="18230" ht="12.75" hidden="1" x14ac:dyDescent="0.2"/>
    <row r="18231" ht="12.75" hidden="1" x14ac:dyDescent="0.2"/>
    <row r="18232" ht="12.75" hidden="1" x14ac:dyDescent="0.2"/>
    <row r="18233" ht="12.75" hidden="1" x14ac:dyDescent="0.2"/>
    <row r="18234" ht="12.75" hidden="1" x14ac:dyDescent="0.2"/>
    <row r="18235" ht="12.75" hidden="1" x14ac:dyDescent="0.2"/>
    <row r="18236" ht="12.75" hidden="1" x14ac:dyDescent="0.2"/>
    <row r="18237" ht="12.75" hidden="1" x14ac:dyDescent="0.2"/>
    <row r="18238" ht="12.75" hidden="1" x14ac:dyDescent="0.2"/>
    <row r="18239" ht="12.75" hidden="1" x14ac:dyDescent="0.2"/>
    <row r="18240" ht="12.75" hidden="1" x14ac:dyDescent="0.2"/>
    <row r="18241" ht="12.75" hidden="1" x14ac:dyDescent="0.2"/>
    <row r="18242" ht="12.75" hidden="1" x14ac:dyDescent="0.2"/>
    <row r="18243" ht="12.75" hidden="1" x14ac:dyDescent="0.2"/>
    <row r="18244" ht="12.75" hidden="1" x14ac:dyDescent="0.2"/>
    <row r="18245" ht="12.75" hidden="1" x14ac:dyDescent="0.2"/>
    <row r="18246" ht="12.75" hidden="1" x14ac:dyDescent="0.2"/>
    <row r="18247" ht="12.75" hidden="1" x14ac:dyDescent="0.2"/>
    <row r="18248" ht="12.75" hidden="1" x14ac:dyDescent="0.2"/>
    <row r="18249" ht="12.75" hidden="1" x14ac:dyDescent="0.2"/>
    <row r="18250" ht="12.75" hidden="1" x14ac:dyDescent="0.2"/>
    <row r="18251" ht="12.75" hidden="1" x14ac:dyDescent="0.2"/>
    <row r="18252" ht="12.75" hidden="1" x14ac:dyDescent="0.2"/>
    <row r="18253" ht="12.75" hidden="1" x14ac:dyDescent="0.2"/>
    <row r="18254" ht="12.75" hidden="1" x14ac:dyDescent="0.2"/>
    <row r="18255" ht="12.75" hidden="1" x14ac:dyDescent="0.2"/>
    <row r="18256" ht="12.75" hidden="1" x14ac:dyDescent="0.2"/>
    <row r="18257" ht="12.75" hidden="1" x14ac:dyDescent="0.2"/>
    <row r="18258" ht="12.75" hidden="1" x14ac:dyDescent="0.2"/>
    <row r="18259" ht="12.75" hidden="1" x14ac:dyDescent="0.2"/>
    <row r="18260" ht="12.75" hidden="1" x14ac:dyDescent="0.2"/>
    <row r="18261" ht="12.75" hidden="1" x14ac:dyDescent="0.2"/>
    <row r="18262" ht="12.75" hidden="1" x14ac:dyDescent="0.2"/>
    <row r="18263" ht="12.75" hidden="1" x14ac:dyDescent="0.2"/>
    <row r="18264" ht="12.75" hidden="1" x14ac:dyDescent="0.2"/>
    <row r="18265" ht="12.75" hidden="1" x14ac:dyDescent="0.2"/>
    <row r="18266" ht="12.75" hidden="1" x14ac:dyDescent="0.2"/>
    <row r="18267" ht="12.75" hidden="1" x14ac:dyDescent="0.2"/>
    <row r="18268" ht="12.75" hidden="1" x14ac:dyDescent="0.2"/>
    <row r="18269" ht="12.75" hidden="1" x14ac:dyDescent="0.2"/>
    <row r="18270" ht="12.75" hidden="1" x14ac:dyDescent="0.2"/>
    <row r="18271" ht="12.75" hidden="1" x14ac:dyDescent="0.2"/>
    <row r="18272" ht="12.75" hidden="1" x14ac:dyDescent="0.2"/>
    <row r="18273" ht="12.75" hidden="1" x14ac:dyDescent="0.2"/>
    <row r="18274" ht="12.75" hidden="1" x14ac:dyDescent="0.2"/>
    <row r="18275" ht="12.75" hidden="1" x14ac:dyDescent="0.2"/>
    <row r="18276" ht="12.75" hidden="1" x14ac:dyDescent="0.2"/>
    <row r="18277" ht="12.75" hidden="1" x14ac:dyDescent="0.2"/>
    <row r="18278" ht="12.75" hidden="1" x14ac:dyDescent="0.2"/>
    <row r="18279" ht="12.75" hidden="1" x14ac:dyDescent="0.2"/>
    <row r="18280" ht="12.75" hidden="1" x14ac:dyDescent="0.2"/>
    <row r="18281" ht="12.75" hidden="1" x14ac:dyDescent="0.2"/>
    <row r="18282" ht="12.75" hidden="1" x14ac:dyDescent="0.2"/>
    <row r="18283" ht="12.75" hidden="1" x14ac:dyDescent="0.2"/>
    <row r="18284" ht="12.75" hidden="1" x14ac:dyDescent="0.2"/>
    <row r="18285" ht="12.75" hidden="1" x14ac:dyDescent="0.2"/>
    <row r="18286" ht="12.75" hidden="1" x14ac:dyDescent="0.2"/>
    <row r="18287" ht="12.75" hidden="1" x14ac:dyDescent="0.2"/>
    <row r="18288" ht="12.75" hidden="1" x14ac:dyDescent="0.2"/>
    <row r="18289" ht="12.75" hidden="1" x14ac:dyDescent="0.2"/>
    <row r="18290" ht="12.75" hidden="1" x14ac:dyDescent="0.2"/>
    <row r="18291" ht="12.75" hidden="1" x14ac:dyDescent="0.2"/>
    <row r="18292" ht="12.75" hidden="1" x14ac:dyDescent="0.2"/>
    <row r="18293" ht="12.75" hidden="1" x14ac:dyDescent="0.2"/>
    <row r="18294" ht="12.75" hidden="1" x14ac:dyDescent="0.2"/>
    <row r="18295" ht="12.75" hidden="1" x14ac:dyDescent="0.2"/>
    <row r="18296" ht="12.75" hidden="1" x14ac:dyDescent="0.2"/>
    <row r="18297" ht="12.75" hidden="1" x14ac:dyDescent="0.2"/>
    <row r="18298" ht="12.75" hidden="1" x14ac:dyDescent="0.2"/>
    <row r="18299" ht="12.75" hidden="1" x14ac:dyDescent="0.2"/>
    <row r="18300" ht="12.75" hidden="1" x14ac:dyDescent="0.2"/>
    <row r="18301" ht="12.75" hidden="1" x14ac:dyDescent="0.2"/>
    <row r="18302" ht="12.75" hidden="1" x14ac:dyDescent="0.2"/>
    <row r="18303" ht="12.75" hidden="1" x14ac:dyDescent="0.2"/>
    <row r="18304" ht="12.75" hidden="1" x14ac:dyDescent="0.2"/>
    <row r="18305" ht="12.75" hidden="1" x14ac:dyDescent="0.2"/>
    <row r="18306" ht="12.75" hidden="1" x14ac:dyDescent="0.2"/>
    <row r="18307" ht="12.75" hidden="1" x14ac:dyDescent="0.2"/>
    <row r="18308" ht="12.75" hidden="1" x14ac:dyDescent="0.2"/>
    <row r="18309" ht="12.75" hidden="1" x14ac:dyDescent="0.2"/>
    <row r="18310" ht="12.75" hidden="1" x14ac:dyDescent="0.2"/>
    <row r="18311" ht="12.75" hidden="1" x14ac:dyDescent="0.2"/>
    <row r="18312" ht="12.75" hidden="1" x14ac:dyDescent="0.2"/>
    <row r="18313" ht="12.75" hidden="1" x14ac:dyDescent="0.2"/>
    <row r="18314" ht="12.75" hidden="1" x14ac:dyDescent="0.2"/>
    <row r="18315" ht="12.75" hidden="1" x14ac:dyDescent="0.2"/>
    <row r="18316" ht="12.75" hidden="1" x14ac:dyDescent="0.2"/>
    <row r="18317" ht="12.75" hidden="1" x14ac:dyDescent="0.2"/>
    <row r="18318" ht="12.75" hidden="1" x14ac:dyDescent="0.2"/>
    <row r="18319" ht="12.75" hidden="1" x14ac:dyDescent="0.2"/>
    <row r="18320" ht="12.75" hidden="1" x14ac:dyDescent="0.2"/>
    <row r="18321" ht="12.75" hidden="1" x14ac:dyDescent="0.2"/>
    <row r="18322" ht="12.75" hidden="1" x14ac:dyDescent="0.2"/>
    <row r="18323" ht="12.75" hidden="1" x14ac:dyDescent="0.2"/>
    <row r="18324" ht="12.75" hidden="1" x14ac:dyDescent="0.2"/>
    <row r="18325" ht="12.75" hidden="1" x14ac:dyDescent="0.2"/>
    <row r="18326" ht="12.75" hidden="1" x14ac:dyDescent="0.2"/>
    <row r="18327" ht="12.75" hidden="1" x14ac:dyDescent="0.2"/>
    <row r="18328" ht="12.75" hidden="1" x14ac:dyDescent="0.2"/>
    <row r="18329" ht="12.75" hidden="1" x14ac:dyDescent="0.2"/>
    <row r="18330" ht="12.75" hidden="1" x14ac:dyDescent="0.2"/>
    <row r="18331" ht="12.75" hidden="1" x14ac:dyDescent="0.2"/>
    <row r="18332" ht="12.75" hidden="1" x14ac:dyDescent="0.2"/>
    <row r="18333" ht="12.75" hidden="1" x14ac:dyDescent="0.2"/>
    <row r="18334" ht="12.75" hidden="1" x14ac:dyDescent="0.2"/>
    <row r="18335" ht="12.75" hidden="1" x14ac:dyDescent="0.2"/>
    <row r="18336" ht="12.75" hidden="1" x14ac:dyDescent="0.2"/>
    <row r="18337" ht="12.75" hidden="1" x14ac:dyDescent="0.2"/>
    <row r="18338" ht="12.75" hidden="1" x14ac:dyDescent="0.2"/>
    <row r="18339" ht="12.75" hidden="1" x14ac:dyDescent="0.2"/>
    <row r="18340" ht="12.75" hidden="1" x14ac:dyDescent="0.2"/>
    <row r="18341" ht="12.75" hidden="1" x14ac:dyDescent="0.2"/>
    <row r="18342" ht="12.75" hidden="1" x14ac:dyDescent="0.2"/>
    <row r="18343" ht="12.75" hidden="1" x14ac:dyDescent="0.2"/>
    <row r="18344" ht="12.75" hidden="1" x14ac:dyDescent="0.2"/>
    <row r="18345" ht="12.75" hidden="1" x14ac:dyDescent="0.2"/>
    <row r="18346" ht="12.75" hidden="1" x14ac:dyDescent="0.2"/>
    <row r="18347" ht="12.75" hidden="1" x14ac:dyDescent="0.2"/>
    <row r="18348" ht="12.75" hidden="1" x14ac:dyDescent="0.2"/>
    <row r="18349" ht="12.75" hidden="1" x14ac:dyDescent="0.2"/>
    <row r="18350" ht="12.75" hidden="1" x14ac:dyDescent="0.2"/>
    <row r="18351" ht="12.75" hidden="1" x14ac:dyDescent="0.2"/>
    <row r="18352" ht="12.75" hidden="1" x14ac:dyDescent="0.2"/>
    <row r="18353" ht="12.75" hidden="1" x14ac:dyDescent="0.2"/>
    <row r="18354" ht="12.75" hidden="1" x14ac:dyDescent="0.2"/>
    <row r="18355" ht="12.75" hidden="1" x14ac:dyDescent="0.2"/>
    <row r="18356" ht="12.75" hidden="1" x14ac:dyDescent="0.2"/>
    <row r="18357" ht="12.75" hidden="1" x14ac:dyDescent="0.2"/>
    <row r="18358" ht="12.75" hidden="1" x14ac:dyDescent="0.2"/>
    <row r="18359" ht="12.75" hidden="1" x14ac:dyDescent="0.2"/>
    <row r="18360" ht="12.75" hidden="1" x14ac:dyDescent="0.2"/>
    <row r="18361" ht="12.75" hidden="1" x14ac:dyDescent="0.2"/>
    <row r="18362" ht="12.75" hidden="1" x14ac:dyDescent="0.2"/>
    <row r="18363" ht="12.75" hidden="1" x14ac:dyDescent="0.2"/>
    <row r="18364" ht="12.75" hidden="1" x14ac:dyDescent="0.2"/>
    <row r="18365" ht="12.75" hidden="1" x14ac:dyDescent="0.2"/>
    <row r="18366" ht="12.75" hidden="1" x14ac:dyDescent="0.2"/>
    <row r="18367" ht="12.75" hidden="1" x14ac:dyDescent="0.2"/>
    <row r="18368" ht="12.75" hidden="1" x14ac:dyDescent="0.2"/>
    <row r="18369" ht="12.75" hidden="1" x14ac:dyDescent="0.2"/>
    <row r="18370" ht="12.75" hidden="1" x14ac:dyDescent="0.2"/>
    <row r="18371" ht="12.75" hidden="1" x14ac:dyDescent="0.2"/>
    <row r="18372" ht="12.75" hidden="1" x14ac:dyDescent="0.2"/>
    <row r="18373" ht="12.75" hidden="1" x14ac:dyDescent="0.2"/>
    <row r="18374" ht="12.75" hidden="1" x14ac:dyDescent="0.2"/>
    <row r="18375" ht="12.75" hidden="1" x14ac:dyDescent="0.2"/>
    <row r="18376" ht="12.75" hidden="1" x14ac:dyDescent="0.2"/>
    <row r="18377" ht="12.75" hidden="1" x14ac:dyDescent="0.2"/>
    <row r="18378" ht="12.75" hidden="1" x14ac:dyDescent="0.2"/>
    <row r="18379" ht="12.75" hidden="1" x14ac:dyDescent="0.2"/>
    <row r="18380" ht="12.75" hidden="1" x14ac:dyDescent="0.2"/>
    <row r="18381" ht="12.75" hidden="1" x14ac:dyDescent="0.2"/>
    <row r="18382" ht="12.75" hidden="1" x14ac:dyDescent="0.2"/>
    <row r="18383" ht="12.75" hidden="1" x14ac:dyDescent="0.2"/>
    <row r="18384" ht="12.75" hidden="1" x14ac:dyDescent="0.2"/>
    <row r="18385" ht="12.75" hidden="1" x14ac:dyDescent="0.2"/>
    <row r="18386" ht="12.75" hidden="1" x14ac:dyDescent="0.2"/>
    <row r="18387" ht="12.75" hidden="1" x14ac:dyDescent="0.2"/>
    <row r="18388" ht="12.75" hidden="1" x14ac:dyDescent="0.2"/>
    <row r="18389" ht="12.75" hidden="1" x14ac:dyDescent="0.2"/>
    <row r="18390" ht="12.75" hidden="1" x14ac:dyDescent="0.2"/>
    <row r="18391" ht="12.75" hidden="1" x14ac:dyDescent="0.2"/>
    <row r="18392" ht="12.75" hidden="1" x14ac:dyDescent="0.2"/>
    <row r="18393" ht="12.75" hidden="1" x14ac:dyDescent="0.2"/>
    <row r="18394" ht="12.75" hidden="1" x14ac:dyDescent="0.2"/>
    <row r="18395" ht="12.75" hidden="1" x14ac:dyDescent="0.2"/>
    <row r="18396" ht="12.75" hidden="1" x14ac:dyDescent="0.2"/>
    <row r="18397" ht="12.75" hidden="1" x14ac:dyDescent="0.2"/>
    <row r="18398" ht="12.75" hidden="1" x14ac:dyDescent="0.2"/>
    <row r="18399" ht="12.75" hidden="1" x14ac:dyDescent="0.2"/>
    <row r="18400" ht="12.75" hidden="1" x14ac:dyDescent="0.2"/>
    <row r="18401" ht="12.75" hidden="1" x14ac:dyDescent="0.2"/>
    <row r="18402" ht="12.75" hidden="1" x14ac:dyDescent="0.2"/>
    <row r="18403" ht="12.75" hidden="1" x14ac:dyDescent="0.2"/>
    <row r="18404" ht="12.75" hidden="1" x14ac:dyDescent="0.2"/>
    <row r="18405" ht="12.75" hidden="1" x14ac:dyDescent="0.2"/>
    <row r="18406" ht="12.75" hidden="1" x14ac:dyDescent="0.2"/>
    <row r="18407" ht="12.75" hidden="1" x14ac:dyDescent="0.2"/>
    <row r="18408" ht="12.75" hidden="1" x14ac:dyDescent="0.2"/>
    <row r="18409" ht="12.75" hidden="1" x14ac:dyDescent="0.2"/>
    <row r="18410" ht="12.75" hidden="1" x14ac:dyDescent="0.2"/>
    <row r="18411" ht="12.75" hidden="1" x14ac:dyDescent="0.2"/>
    <row r="18412" ht="12.75" hidden="1" x14ac:dyDescent="0.2"/>
    <row r="18413" ht="12.75" hidden="1" x14ac:dyDescent="0.2"/>
    <row r="18414" ht="12.75" hidden="1" x14ac:dyDescent="0.2"/>
    <row r="18415" ht="12.75" hidden="1" x14ac:dyDescent="0.2"/>
    <row r="18416" ht="12.75" hidden="1" x14ac:dyDescent="0.2"/>
    <row r="18417" ht="12.75" hidden="1" x14ac:dyDescent="0.2"/>
    <row r="18418" ht="12.75" hidden="1" x14ac:dyDescent="0.2"/>
    <row r="18419" ht="12.75" hidden="1" x14ac:dyDescent="0.2"/>
    <row r="18420" ht="12.75" hidden="1" x14ac:dyDescent="0.2"/>
    <row r="18421" ht="12.75" hidden="1" x14ac:dyDescent="0.2"/>
    <row r="18422" ht="12.75" hidden="1" x14ac:dyDescent="0.2"/>
    <row r="18423" ht="12.75" hidden="1" x14ac:dyDescent="0.2"/>
    <row r="18424" ht="12.75" hidden="1" x14ac:dyDescent="0.2"/>
    <row r="18425" ht="12.75" hidden="1" x14ac:dyDescent="0.2"/>
    <row r="18426" ht="12.75" hidden="1" x14ac:dyDescent="0.2"/>
    <row r="18427" ht="12.75" hidden="1" x14ac:dyDescent="0.2"/>
    <row r="18428" ht="12.75" hidden="1" x14ac:dyDescent="0.2"/>
    <row r="18429" ht="12.75" hidden="1" x14ac:dyDescent="0.2"/>
    <row r="18430" ht="12.75" hidden="1" x14ac:dyDescent="0.2"/>
    <row r="18431" ht="12.75" hidden="1" x14ac:dyDescent="0.2"/>
    <row r="18432" ht="12.75" hidden="1" x14ac:dyDescent="0.2"/>
    <row r="18433" ht="12.75" hidden="1" x14ac:dyDescent="0.2"/>
    <row r="18434" ht="12.75" hidden="1" x14ac:dyDescent="0.2"/>
    <row r="18435" ht="12.75" hidden="1" x14ac:dyDescent="0.2"/>
    <row r="18436" ht="12.75" hidden="1" x14ac:dyDescent="0.2"/>
    <row r="18437" ht="12.75" hidden="1" x14ac:dyDescent="0.2"/>
    <row r="18438" ht="12.75" hidden="1" x14ac:dyDescent="0.2"/>
    <row r="18439" ht="12.75" hidden="1" x14ac:dyDescent="0.2"/>
    <row r="18440" ht="12.75" hidden="1" x14ac:dyDescent="0.2"/>
    <row r="18441" ht="12.75" hidden="1" x14ac:dyDescent="0.2"/>
    <row r="18442" ht="12.75" hidden="1" x14ac:dyDescent="0.2"/>
    <row r="18443" ht="12.75" hidden="1" x14ac:dyDescent="0.2"/>
    <row r="18444" ht="12.75" hidden="1" x14ac:dyDescent="0.2"/>
    <row r="18445" ht="12.75" hidden="1" x14ac:dyDescent="0.2"/>
    <row r="18446" ht="12.75" hidden="1" x14ac:dyDescent="0.2"/>
    <row r="18447" ht="12.75" hidden="1" x14ac:dyDescent="0.2"/>
    <row r="18448" ht="12.75" hidden="1" x14ac:dyDescent="0.2"/>
    <row r="18449" ht="12.75" hidden="1" x14ac:dyDescent="0.2"/>
    <row r="18450" ht="12.75" hidden="1" x14ac:dyDescent="0.2"/>
    <row r="18451" ht="12.75" hidden="1" x14ac:dyDescent="0.2"/>
    <row r="18452" ht="12.75" hidden="1" x14ac:dyDescent="0.2"/>
    <row r="18453" ht="12.75" hidden="1" x14ac:dyDescent="0.2"/>
    <row r="18454" ht="12.75" hidden="1" x14ac:dyDescent="0.2"/>
    <row r="18455" ht="12.75" hidden="1" x14ac:dyDescent="0.2"/>
    <row r="18456" ht="12.75" hidden="1" x14ac:dyDescent="0.2"/>
    <row r="18457" ht="12.75" hidden="1" x14ac:dyDescent="0.2"/>
    <row r="18458" ht="12.75" hidden="1" x14ac:dyDescent="0.2"/>
    <row r="18459" ht="12.75" hidden="1" x14ac:dyDescent="0.2"/>
    <row r="18460" ht="12.75" hidden="1" x14ac:dyDescent="0.2"/>
    <row r="18461" ht="12.75" hidden="1" x14ac:dyDescent="0.2"/>
    <row r="18462" ht="12.75" hidden="1" x14ac:dyDescent="0.2"/>
    <row r="18463" ht="12.75" hidden="1" x14ac:dyDescent="0.2"/>
    <row r="18464" ht="12.75" hidden="1" x14ac:dyDescent="0.2"/>
    <row r="18465" ht="12.75" hidden="1" x14ac:dyDescent="0.2"/>
    <row r="18466" ht="12.75" hidden="1" x14ac:dyDescent="0.2"/>
    <row r="18467" ht="12.75" hidden="1" x14ac:dyDescent="0.2"/>
    <row r="18468" ht="12.75" hidden="1" x14ac:dyDescent="0.2"/>
    <row r="18469" ht="12.75" hidden="1" x14ac:dyDescent="0.2"/>
    <row r="18470" ht="12.75" hidden="1" x14ac:dyDescent="0.2"/>
    <row r="18471" ht="12.75" hidden="1" x14ac:dyDescent="0.2"/>
    <row r="18472" ht="12.75" hidden="1" x14ac:dyDescent="0.2"/>
    <row r="18473" ht="12.75" hidden="1" x14ac:dyDescent="0.2"/>
    <row r="18474" ht="12.75" hidden="1" x14ac:dyDescent="0.2"/>
    <row r="18475" ht="12.75" hidden="1" x14ac:dyDescent="0.2"/>
    <row r="18476" ht="12.75" hidden="1" x14ac:dyDescent="0.2"/>
    <row r="18477" ht="12.75" hidden="1" x14ac:dyDescent="0.2"/>
    <row r="18478" ht="12.75" hidden="1" x14ac:dyDescent="0.2"/>
    <row r="18479" ht="12.75" hidden="1" x14ac:dyDescent="0.2"/>
    <row r="18480" ht="12.75" hidden="1" x14ac:dyDescent="0.2"/>
    <row r="18481" ht="12.75" hidden="1" x14ac:dyDescent="0.2"/>
    <row r="18482" ht="12.75" hidden="1" x14ac:dyDescent="0.2"/>
    <row r="18483" ht="12.75" hidden="1" x14ac:dyDescent="0.2"/>
    <row r="18484" ht="12.75" hidden="1" x14ac:dyDescent="0.2"/>
    <row r="18485" ht="12.75" hidden="1" x14ac:dyDescent="0.2"/>
    <row r="18486" ht="12.75" hidden="1" x14ac:dyDescent="0.2"/>
    <row r="18487" ht="12.75" hidden="1" x14ac:dyDescent="0.2"/>
    <row r="18488" ht="12.75" hidden="1" x14ac:dyDescent="0.2"/>
    <row r="18489" ht="12.75" hidden="1" x14ac:dyDescent="0.2"/>
    <row r="18490" ht="12.75" hidden="1" x14ac:dyDescent="0.2"/>
    <row r="18491" ht="12.75" hidden="1" x14ac:dyDescent="0.2"/>
    <row r="18492" ht="12.75" hidden="1" x14ac:dyDescent="0.2"/>
    <row r="18493" ht="12.75" hidden="1" x14ac:dyDescent="0.2"/>
    <row r="18494" ht="12.75" hidden="1" x14ac:dyDescent="0.2"/>
    <row r="18495" ht="12.75" hidden="1" x14ac:dyDescent="0.2"/>
    <row r="18496" ht="12.75" hidden="1" x14ac:dyDescent="0.2"/>
    <row r="18497" ht="12.75" hidden="1" x14ac:dyDescent="0.2"/>
    <row r="18498" ht="12.75" hidden="1" x14ac:dyDescent="0.2"/>
    <row r="18499" ht="12.75" hidden="1" x14ac:dyDescent="0.2"/>
    <row r="18500" ht="12.75" hidden="1" x14ac:dyDescent="0.2"/>
    <row r="18501" ht="12.75" hidden="1" x14ac:dyDescent="0.2"/>
    <row r="18502" ht="12.75" hidden="1" x14ac:dyDescent="0.2"/>
    <row r="18503" ht="12.75" hidden="1" x14ac:dyDescent="0.2"/>
    <row r="18504" ht="12.75" hidden="1" x14ac:dyDescent="0.2"/>
    <row r="18505" ht="12.75" hidden="1" x14ac:dyDescent="0.2"/>
    <row r="18506" ht="12.75" hidden="1" x14ac:dyDescent="0.2"/>
    <row r="18507" ht="12.75" hidden="1" x14ac:dyDescent="0.2"/>
    <row r="18508" ht="12.75" hidden="1" x14ac:dyDescent="0.2"/>
    <row r="18509" ht="12.75" hidden="1" x14ac:dyDescent="0.2"/>
    <row r="18510" ht="12.75" hidden="1" x14ac:dyDescent="0.2"/>
    <row r="18511" ht="12.75" hidden="1" x14ac:dyDescent="0.2"/>
    <row r="18512" ht="12.75" hidden="1" x14ac:dyDescent="0.2"/>
    <row r="18513" ht="12.75" hidden="1" x14ac:dyDescent="0.2"/>
    <row r="18514" ht="12.75" hidden="1" x14ac:dyDescent="0.2"/>
    <row r="18515" ht="12.75" hidden="1" x14ac:dyDescent="0.2"/>
    <row r="18516" ht="12.75" hidden="1" x14ac:dyDescent="0.2"/>
    <row r="18517" ht="12.75" hidden="1" x14ac:dyDescent="0.2"/>
    <row r="18518" ht="12.75" hidden="1" x14ac:dyDescent="0.2"/>
    <row r="18519" ht="12.75" hidden="1" x14ac:dyDescent="0.2"/>
    <row r="18520" ht="12.75" hidden="1" x14ac:dyDescent="0.2"/>
    <row r="18521" ht="12.75" hidden="1" x14ac:dyDescent="0.2"/>
    <row r="18522" ht="12.75" hidden="1" x14ac:dyDescent="0.2"/>
    <row r="18523" ht="12.75" hidden="1" x14ac:dyDescent="0.2"/>
    <row r="18524" ht="12.75" hidden="1" x14ac:dyDescent="0.2"/>
    <row r="18525" ht="12.75" hidden="1" x14ac:dyDescent="0.2"/>
    <row r="18526" ht="12.75" hidden="1" x14ac:dyDescent="0.2"/>
    <row r="18527" ht="12.75" hidden="1" x14ac:dyDescent="0.2"/>
    <row r="18528" ht="12.75" hidden="1" x14ac:dyDescent="0.2"/>
    <row r="18529" ht="12.75" hidden="1" x14ac:dyDescent="0.2"/>
    <row r="18530" ht="12.75" hidden="1" x14ac:dyDescent="0.2"/>
    <row r="18531" ht="12.75" hidden="1" x14ac:dyDescent="0.2"/>
    <row r="18532" ht="12.75" hidden="1" x14ac:dyDescent="0.2"/>
    <row r="18533" ht="12.75" hidden="1" x14ac:dyDescent="0.2"/>
    <row r="18534" ht="12.75" hidden="1" x14ac:dyDescent="0.2"/>
    <row r="18535" ht="12.75" hidden="1" x14ac:dyDescent="0.2"/>
    <row r="18536" ht="12.75" hidden="1" x14ac:dyDescent="0.2"/>
    <row r="18537" ht="12.75" hidden="1" x14ac:dyDescent="0.2"/>
    <row r="18538" ht="12.75" hidden="1" x14ac:dyDescent="0.2"/>
    <row r="18539" ht="12.75" hidden="1" x14ac:dyDescent="0.2"/>
    <row r="18540" ht="12.75" hidden="1" x14ac:dyDescent="0.2"/>
    <row r="18541" ht="12.75" hidden="1" x14ac:dyDescent="0.2"/>
    <row r="18542" ht="12.75" hidden="1" x14ac:dyDescent="0.2"/>
    <row r="18543" ht="12.75" hidden="1" x14ac:dyDescent="0.2"/>
    <row r="18544" ht="12.75" hidden="1" x14ac:dyDescent="0.2"/>
    <row r="18545" ht="12.75" hidden="1" x14ac:dyDescent="0.2"/>
    <row r="18546" ht="12.75" hidden="1" x14ac:dyDescent="0.2"/>
    <row r="18547" ht="12.75" hidden="1" x14ac:dyDescent="0.2"/>
    <row r="18548" ht="12.75" hidden="1" x14ac:dyDescent="0.2"/>
    <row r="18549" ht="12.75" hidden="1" x14ac:dyDescent="0.2"/>
    <row r="18550" ht="12.75" hidden="1" x14ac:dyDescent="0.2"/>
    <row r="18551" ht="12.75" hidden="1" x14ac:dyDescent="0.2"/>
    <row r="18552" ht="12.75" hidden="1" x14ac:dyDescent="0.2"/>
    <row r="18553" ht="12.75" hidden="1" x14ac:dyDescent="0.2"/>
    <row r="18554" ht="12.75" hidden="1" x14ac:dyDescent="0.2"/>
    <row r="18555" ht="12.75" hidden="1" x14ac:dyDescent="0.2"/>
    <row r="18556" ht="12.75" hidden="1" x14ac:dyDescent="0.2"/>
    <row r="18557" ht="12.75" hidden="1" x14ac:dyDescent="0.2"/>
    <row r="18558" ht="12.75" hidden="1" x14ac:dyDescent="0.2"/>
    <row r="18559" ht="12.75" hidden="1" x14ac:dyDescent="0.2"/>
    <row r="18560" ht="12.75" hidden="1" x14ac:dyDescent="0.2"/>
    <row r="18561" ht="12.75" hidden="1" x14ac:dyDescent="0.2"/>
    <row r="18562" ht="12.75" hidden="1" x14ac:dyDescent="0.2"/>
    <row r="18563" ht="12.75" hidden="1" x14ac:dyDescent="0.2"/>
    <row r="18564" ht="12.75" hidden="1" x14ac:dyDescent="0.2"/>
    <row r="18565" ht="12.75" hidden="1" x14ac:dyDescent="0.2"/>
    <row r="18566" ht="12.75" hidden="1" x14ac:dyDescent="0.2"/>
    <row r="18567" ht="12.75" hidden="1" x14ac:dyDescent="0.2"/>
    <row r="18568" ht="12.75" hidden="1" x14ac:dyDescent="0.2"/>
    <row r="18569" ht="12.75" hidden="1" x14ac:dyDescent="0.2"/>
    <row r="18570" ht="12.75" hidden="1" x14ac:dyDescent="0.2"/>
    <row r="18571" ht="12.75" hidden="1" x14ac:dyDescent="0.2"/>
    <row r="18572" ht="12.75" hidden="1" x14ac:dyDescent="0.2"/>
    <row r="18573" ht="12.75" hidden="1" x14ac:dyDescent="0.2"/>
    <row r="18574" ht="12.75" hidden="1" x14ac:dyDescent="0.2"/>
    <row r="18575" ht="12.75" hidden="1" x14ac:dyDescent="0.2"/>
    <row r="18576" ht="12.75" hidden="1" x14ac:dyDescent="0.2"/>
    <row r="18577" ht="12.75" hidden="1" x14ac:dyDescent="0.2"/>
    <row r="18578" ht="12.75" hidden="1" x14ac:dyDescent="0.2"/>
    <row r="18579" ht="12.75" hidden="1" x14ac:dyDescent="0.2"/>
    <row r="18580" ht="12.75" hidden="1" x14ac:dyDescent="0.2"/>
    <row r="18581" ht="12.75" hidden="1" x14ac:dyDescent="0.2"/>
    <row r="18582" ht="12.75" hidden="1" x14ac:dyDescent="0.2"/>
    <row r="18583" ht="12.75" hidden="1" x14ac:dyDescent="0.2"/>
    <row r="18584" ht="12.75" hidden="1" x14ac:dyDescent="0.2"/>
    <row r="18585" ht="12.75" hidden="1" x14ac:dyDescent="0.2"/>
    <row r="18586" ht="12.75" hidden="1" x14ac:dyDescent="0.2"/>
    <row r="18587" ht="12.75" hidden="1" x14ac:dyDescent="0.2"/>
    <row r="18588" ht="12.75" hidden="1" x14ac:dyDescent="0.2"/>
    <row r="18589" ht="12.75" hidden="1" x14ac:dyDescent="0.2"/>
    <row r="18590" ht="12.75" hidden="1" x14ac:dyDescent="0.2"/>
    <row r="18591" ht="12.75" hidden="1" x14ac:dyDescent="0.2"/>
    <row r="18592" ht="12.75" hidden="1" x14ac:dyDescent="0.2"/>
    <row r="18593" ht="12.75" hidden="1" x14ac:dyDescent="0.2"/>
    <row r="18594" ht="12.75" hidden="1" x14ac:dyDescent="0.2"/>
    <row r="18595" ht="12.75" hidden="1" x14ac:dyDescent="0.2"/>
    <row r="18596" ht="12.75" hidden="1" x14ac:dyDescent="0.2"/>
    <row r="18597" ht="12.75" hidden="1" x14ac:dyDescent="0.2"/>
    <row r="18598" ht="12.75" hidden="1" x14ac:dyDescent="0.2"/>
    <row r="18599" ht="12.75" hidden="1" x14ac:dyDescent="0.2"/>
    <row r="18600" ht="12.75" hidden="1" x14ac:dyDescent="0.2"/>
    <row r="18601" ht="12.75" hidden="1" x14ac:dyDescent="0.2"/>
    <row r="18602" ht="12.75" hidden="1" x14ac:dyDescent="0.2"/>
    <row r="18603" ht="12.75" hidden="1" x14ac:dyDescent="0.2"/>
    <row r="18604" ht="12.75" hidden="1" x14ac:dyDescent="0.2"/>
    <row r="18605" ht="12.75" hidden="1" x14ac:dyDescent="0.2"/>
    <row r="18606" ht="12.75" hidden="1" x14ac:dyDescent="0.2"/>
    <row r="18607" ht="12.75" hidden="1" x14ac:dyDescent="0.2"/>
    <row r="18608" ht="12.75" hidden="1" x14ac:dyDescent="0.2"/>
    <row r="18609" ht="12.75" hidden="1" x14ac:dyDescent="0.2"/>
    <row r="18610" ht="12.75" hidden="1" x14ac:dyDescent="0.2"/>
    <row r="18611" ht="12.75" hidden="1" x14ac:dyDescent="0.2"/>
    <row r="18612" ht="12.75" hidden="1" x14ac:dyDescent="0.2"/>
    <row r="18613" ht="12.75" hidden="1" x14ac:dyDescent="0.2"/>
    <row r="18614" ht="12.75" hidden="1" x14ac:dyDescent="0.2"/>
    <row r="18615" ht="12.75" hidden="1" x14ac:dyDescent="0.2"/>
    <row r="18616" ht="12.75" hidden="1" x14ac:dyDescent="0.2"/>
    <row r="18617" ht="12.75" hidden="1" x14ac:dyDescent="0.2"/>
    <row r="18618" ht="12.75" hidden="1" x14ac:dyDescent="0.2"/>
    <row r="18619" ht="12.75" hidden="1" x14ac:dyDescent="0.2"/>
    <row r="18620" ht="12.75" hidden="1" x14ac:dyDescent="0.2"/>
    <row r="18621" ht="12.75" hidden="1" x14ac:dyDescent="0.2"/>
    <row r="18622" ht="12.75" hidden="1" x14ac:dyDescent="0.2"/>
    <row r="18623" ht="12.75" hidden="1" x14ac:dyDescent="0.2"/>
    <row r="18624" ht="12.75" hidden="1" x14ac:dyDescent="0.2"/>
    <row r="18625" ht="12.75" hidden="1" x14ac:dyDescent="0.2"/>
    <row r="18626" ht="12.75" hidden="1" x14ac:dyDescent="0.2"/>
    <row r="18627" ht="12.75" hidden="1" x14ac:dyDescent="0.2"/>
    <row r="18628" ht="12.75" hidden="1" x14ac:dyDescent="0.2"/>
    <row r="18629" ht="12.75" hidden="1" x14ac:dyDescent="0.2"/>
    <row r="18630" ht="12.75" hidden="1" x14ac:dyDescent="0.2"/>
    <row r="18631" ht="12.75" hidden="1" x14ac:dyDescent="0.2"/>
    <row r="18632" ht="12.75" hidden="1" x14ac:dyDescent="0.2"/>
    <row r="18633" ht="12.75" hidden="1" x14ac:dyDescent="0.2"/>
    <row r="18634" ht="12.75" hidden="1" x14ac:dyDescent="0.2"/>
    <row r="18635" ht="12.75" hidden="1" x14ac:dyDescent="0.2"/>
    <row r="18636" ht="12.75" hidden="1" x14ac:dyDescent="0.2"/>
    <row r="18637" ht="12.75" hidden="1" x14ac:dyDescent="0.2"/>
    <row r="18638" ht="12.75" hidden="1" x14ac:dyDescent="0.2"/>
    <row r="18639" ht="12.75" hidden="1" x14ac:dyDescent="0.2"/>
    <row r="18640" ht="12.75" hidden="1" x14ac:dyDescent="0.2"/>
    <row r="18641" ht="12.75" hidden="1" x14ac:dyDescent="0.2"/>
    <row r="18642" ht="12.75" hidden="1" x14ac:dyDescent="0.2"/>
    <row r="18643" ht="12.75" hidden="1" x14ac:dyDescent="0.2"/>
    <row r="18644" ht="12.75" hidden="1" x14ac:dyDescent="0.2"/>
    <row r="18645" ht="12.75" hidden="1" x14ac:dyDescent="0.2"/>
    <row r="18646" ht="12.75" hidden="1" x14ac:dyDescent="0.2"/>
    <row r="18647" ht="12.75" hidden="1" x14ac:dyDescent="0.2"/>
    <row r="18648" ht="12.75" hidden="1" x14ac:dyDescent="0.2"/>
    <row r="18649" ht="12.75" hidden="1" x14ac:dyDescent="0.2"/>
    <row r="18650" ht="12.75" hidden="1" x14ac:dyDescent="0.2"/>
    <row r="18651" ht="12.75" hidden="1" x14ac:dyDescent="0.2"/>
    <row r="18652" ht="12.75" hidden="1" x14ac:dyDescent="0.2"/>
    <row r="18653" ht="12.75" hidden="1" x14ac:dyDescent="0.2"/>
    <row r="18654" ht="12.75" hidden="1" x14ac:dyDescent="0.2"/>
    <row r="18655" ht="12.75" hidden="1" x14ac:dyDescent="0.2"/>
    <row r="18656" ht="12.75" hidden="1" x14ac:dyDescent="0.2"/>
    <row r="18657" ht="12.75" hidden="1" x14ac:dyDescent="0.2"/>
    <row r="18658" ht="12.75" hidden="1" x14ac:dyDescent="0.2"/>
    <row r="18659" ht="12.75" hidden="1" x14ac:dyDescent="0.2"/>
    <row r="18660" ht="12.75" hidden="1" x14ac:dyDescent="0.2"/>
    <row r="18661" ht="12.75" hidden="1" x14ac:dyDescent="0.2"/>
    <row r="18662" ht="12.75" hidden="1" x14ac:dyDescent="0.2"/>
    <row r="18663" ht="12.75" hidden="1" x14ac:dyDescent="0.2"/>
    <row r="18664" ht="12.75" hidden="1" x14ac:dyDescent="0.2"/>
    <row r="18665" ht="12.75" hidden="1" x14ac:dyDescent="0.2"/>
    <row r="18666" ht="12.75" hidden="1" x14ac:dyDescent="0.2"/>
    <row r="18667" ht="12.75" hidden="1" x14ac:dyDescent="0.2"/>
    <row r="18668" ht="12.75" hidden="1" x14ac:dyDescent="0.2"/>
    <row r="18669" ht="12.75" hidden="1" x14ac:dyDescent="0.2"/>
    <row r="18670" ht="12.75" hidden="1" x14ac:dyDescent="0.2"/>
    <row r="18671" ht="12.75" hidden="1" x14ac:dyDescent="0.2"/>
    <row r="18672" ht="12.75" hidden="1" x14ac:dyDescent="0.2"/>
    <row r="18673" ht="12.75" hidden="1" x14ac:dyDescent="0.2"/>
    <row r="18674" ht="12.75" hidden="1" x14ac:dyDescent="0.2"/>
    <row r="18675" ht="12.75" hidden="1" x14ac:dyDescent="0.2"/>
    <row r="18676" ht="12.75" hidden="1" x14ac:dyDescent="0.2"/>
    <row r="18677" ht="12.75" hidden="1" x14ac:dyDescent="0.2"/>
    <row r="18678" ht="12.75" hidden="1" x14ac:dyDescent="0.2"/>
    <row r="18679" ht="12.75" hidden="1" x14ac:dyDescent="0.2"/>
    <row r="18680" ht="12.75" hidden="1" x14ac:dyDescent="0.2"/>
    <row r="18681" ht="12.75" hidden="1" x14ac:dyDescent="0.2"/>
    <row r="18682" ht="12.75" hidden="1" x14ac:dyDescent="0.2"/>
    <row r="18683" ht="12.75" hidden="1" x14ac:dyDescent="0.2"/>
    <row r="18684" ht="12.75" hidden="1" x14ac:dyDescent="0.2"/>
    <row r="18685" ht="12.75" hidden="1" x14ac:dyDescent="0.2"/>
    <row r="18686" ht="12.75" hidden="1" x14ac:dyDescent="0.2"/>
    <row r="18687" ht="12.75" hidden="1" x14ac:dyDescent="0.2"/>
    <row r="18688" ht="12.75" hidden="1" x14ac:dyDescent="0.2"/>
    <row r="18689" ht="12.75" hidden="1" x14ac:dyDescent="0.2"/>
    <row r="18690" ht="12.75" hidden="1" x14ac:dyDescent="0.2"/>
    <row r="18691" ht="12.75" hidden="1" x14ac:dyDescent="0.2"/>
    <row r="18692" ht="12.75" hidden="1" x14ac:dyDescent="0.2"/>
    <row r="18693" ht="12.75" hidden="1" x14ac:dyDescent="0.2"/>
    <row r="18694" ht="12.75" hidden="1" x14ac:dyDescent="0.2"/>
    <row r="18695" ht="12.75" hidden="1" x14ac:dyDescent="0.2"/>
    <row r="18696" ht="12.75" hidden="1" x14ac:dyDescent="0.2"/>
    <row r="18697" ht="12.75" hidden="1" x14ac:dyDescent="0.2"/>
    <row r="18698" ht="12.75" hidden="1" x14ac:dyDescent="0.2"/>
    <row r="18699" ht="12.75" hidden="1" x14ac:dyDescent="0.2"/>
    <row r="18700" ht="12.75" hidden="1" x14ac:dyDescent="0.2"/>
    <row r="18701" ht="12.75" hidden="1" x14ac:dyDescent="0.2"/>
    <row r="18702" ht="12.75" hidden="1" x14ac:dyDescent="0.2"/>
    <row r="18703" ht="12.75" hidden="1" x14ac:dyDescent="0.2"/>
    <row r="18704" ht="12.75" hidden="1" x14ac:dyDescent="0.2"/>
    <row r="18705" ht="12.75" hidden="1" x14ac:dyDescent="0.2"/>
    <row r="18706" ht="12.75" hidden="1" x14ac:dyDescent="0.2"/>
    <row r="18707" ht="12.75" hidden="1" x14ac:dyDescent="0.2"/>
    <row r="18708" ht="12.75" hidden="1" x14ac:dyDescent="0.2"/>
    <row r="18709" ht="12.75" hidden="1" x14ac:dyDescent="0.2"/>
    <row r="18710" ht="12.75" hidden="1" x14ac:dyDescent="0.2"/>
    <row r="18711" ht="12.75" hidden="1" x14ac:dyDescent="0.2"/>
    <row r="18712" ht="12.75" hidden="1" x14ac:dyDescent="0.2"/>
    <row r="18713" ht="12.75" hidden="1" x14ac:dyDescent="0.2"/>
    <row r="18714" ht="12.75" hidden="1" x14ac:dyDescent="0.2"/>
    <row r="18715" ht="12.75" hidden="1" x14ac:dyDescent="0.2"/>
    <row r="18716" ht="12.75" hidden="1" x14ac:dyDescent="0.2"/>
    <row r="18717" ht="12.75" hidden="1" x14ac:dyDescent="0.2"/>
    <row r="18718" ht="12.75" hidden="1" x14ac:dyDescent="0.2"/>
    <row r="18719" ht="12.75" hidden="1" x14ac:dyDescent="0.2"/>
    <row r="18720" ht="12.75" hidden="1" x14ac:dyDescent="0.2"/>
    <row r="18721" ht="12.75" hidden="1" x14ac:dyDescent="0.2"/>
    <row r="18722" ht="12.75" hidden="1" x14ac:dyDescent="0.2"/>
    <row r="18723" ht="12.75" hidden="1" x14ac:dyDescent="0.2"/>
    <row r="18724" ht="12.75" hidden="1" x14ac:dyDescent="0.2"/>
    <row r="18725" ht="12.75" hidden="1" x14ac:dyDescent="0.2"/>
    <row r="18726" ht="12.75" hidden="1" x14ac:dyDescent="0.2"/>
    <row r="18727" ht="12.75" hidden="1" x14ac:dyDescent="0.2"/>
    <row r="18728" ht="12.75" hidden="1" x14ac:dyDescent="0.2"/>
    <row r="18729" ht="12.75" hidden="1" x14ac:dyDescent="0.2"/>
    <row r="18730" ht="12.75" hidden="1" x14ac:dyDescent="0.2"/>
    <row r="18731" ht="12.75" hidden="1" x14ac:dyDescent="0.2"/>
    <row r="18732" ht="12.75" hidden="1" x14ac:dyDescent="0.2"/>
    <row r="18733" ht="12.75" hidden="1" x14ac:dyDescent="0.2"/>
    <row r="18734" ht="12.75" hidden="1" x14ac:dyDescent="0.2"/>
    <row r="18735" ht="12.75" hidden="1" x14ac:dyDescent="0.2"/>
    <row r="18736" ht="12.75" hidden="1" x14ac:dyDescent="0.2"/>
    <row r="18737" ht="12.75" hidden="1" x14ac:dyDescent="0.2"/>
    <row r="18738" ht="12.75" hidden="1" x14ac:dyDescent="0.2"/>
    <row r="18739" ht="12.75" hidden="1" x14ac:dyDescent="0.2"/>
    <row r="18740" ht="12.75" hidden="1" x14ac:dyDescent="0.2"/>
    <row r="18741" ht="12.75" hidden="1" x14ac:dyDescent="0.2"/>
    <row r="18742" ht="12.75" hidden="1" x14ac:dyDescent="0.2"/>
    <row r="18743" ht="12.75" hidden="1" x14ac:dyDescent="0.2"/>
    <row r="18744" ht="12.75" hidden="1" x14ac:dyDescent="0.2"/>
    <row r="18745" ht="12.75" hidden="1" x14ac:dyDescent="0.2"/>
    <row r="18746" ht="12.75" hidden="1" x14ac:dyDescent="0.2"/>
    <row r="18747" ht="12.75" hidden="1" x14ac:dyDescent="0.2"/>
    <row r="18748" ht="12.75" hidden="1" x14ac:dyDescent="0.2"/>
    <row r="18749" ht="12.75" hidden="1" x14ac:dyDescent="0.2"/>
    <row r="18750" ht="12.75" hidden="1" x14ac:dyDescent="0.2"/>
    <row r="18751" ht="12.75" hidden="1" x14ac:dyDescent="0.2"/>
    <row r="18752" ht="12.75" hidden="1" x14ac:dyDescent="0.2"/>
    <row r="18753" ht="12.75" hidden="1" x14ac:dyDescent="0.2"/>
    <row r="18754" ht="12.75" hidden="1" x14ac:dyDescent="0.2"/>
    <row r="18755" ht="12.75" hidden="1" x14ac:dyDescent="0.2"/>
    <row r="18756" ht="12.75" hidden="1" x14ac:dyDescent="0.2"/>
    <row r="18757" ht="12.75" hidden="1" x14ac:dyDescent="0.2"/>
    <row r="18758" ht="12.75" hidden="1" x14ac:dyDescent="0.2"/>
    <row r="18759" ht="12.75" hidden="1" x14ac:dyDescent="0.2"/>
    <row r="18760" ht="12.75" hidden="1" x14ac:dyDescent="0.2"/>
    <row r="18761" ht="12.75" hidden="1" x14ac:dyDescent="0.2"/>
    <row r="18762" ht="12.75" hidden="1" x14ac:dyDescent="0.2"/>
    <row r="18763" ht="12.75" hidden="1" x14ac:dyDescent="0.2"/>
    <row r="18764" ht="12.75" hidden="1" x14ac:dyDescent="0.2"/>
    <row r="18765" ht="12.75" hidden="1" x14ac:dyDescent="0.2"/>
    <row r="18766" ht="12.75" hidden="1" x14ac:dyDescent="0.2"/>
    <row r="18767" ht="12.75" hidden="1" x14ac:dyDescent="0.2"/>
    <row r="18768" ht="12.75" hidden="1" x14ac:dyDescent="0.2"/>
    <row r="18769" ht="12.75" hidden="1" x14ac:dyDescent="0.2"/>
    <row r="18770" ht="12.75" hidden="1" x14ac:dyDescent="0.2"/>
    <row r="18771" ht="12.75" hidden="1" x14ac:dyDescent="0.2"/>
    <row r="18772" ht="12.75" hidden="1" x14ac:dyDescent="0.2"/>
    <row r="18773" ht="12.75" hidden="1" x14ac:dyDescent="0.2"/>
    <row r="18774" ht="12.75" hidden="1" x14ac:dyDescent="0.2"/>
    <row r="18775" ht="12.75" hidden="1" x14ac:dyDescent="0.2"/>
    <row r="18776" ht="12.75" hidden="1" x14ac:dyDescent="0.2"/>
    <row r="18777" ht="12.75" hidden="1" x14ac:dyDescent="0.2"/>
    <row r="18778" ht="12.75" hidden="1" x14ac:dyDescent="0.2"/>
    <row r="18779" ht="12.75" hidden="1" x14ac:dyDescent="0.2"/>
    <row r="18780" ht="12.75" hidden="1" x14ac:dyDescent="0.2"/>
    <row r="18781" ht="12.75" hidden="1" x14ac:dyDescent="0.2"/>
    <row r="18782" ht="12.75" hidden="1" x14ac:dyDescent="0.2"/>
    <row r="18783" ht="12.75" hidden="1" x14ac:dyDescent="0.2"/>
    <row r="18784" ht="12.75" hidden="1" x14ac:dyDescent="0.2"/>
    <row r="18785" ht="12.75" hidden="1" x14ac:dyDescent="0.2"/>
    <row r="18786" ht="12.75" hidden="1" x14ac:dyDescent="0.2"/>
    <row r="18787" ht="12.75" hidden="1" x14ac:dyDescent="0.2"/>
    <row r="18788" ht="12.75" hidden="1" x14ac:dyDescent="0.2"/>
    <row r="18789" ht="12.75" hidden="1" x14ac:dyDescent="0.2"/>
    <row r="18790" ht="12.75" hidden="1" x14ac:dyDescent="0.2"/>
    <row r="18791" ht="12.75" hidden="1" x14ac:dyDescent="0.2"/>
    <row r="18792" ht="12.75" hidden="1" x14ac:dyDescent="0.2"/>
    <row r="18793" ht="12.75" hidden="1" x14ac:dyDescent="0.2"/>
    <row r="18794" ht="12.75" hidden="1" x14ac:dyDescent="0.2"/>
    <row r="18795" ht="12.75" hidden="1" x14ac:dyDescent="0.2"/>
    <row r="18796" ht="12.75" hidden="1" x14ac:dyDescent="0.2"/>
    <row r="18797" ht="12.75" hidden="1" x14ac:dyDescent="0.2"/>
    <row r="18798" ht="12.75" hidden="1" x14ac:dyDescent="0.2"/>
    <row r="18799" ht="12.75" hidden="1" x14ac:dyDescent="0.2"/>
    <row r="18800" ht="12.75" hidden="1" x14ac:dyDescent="0.2"/>
    <row r="18801" ht="12.75" hidden="1" x14ac:dyDescent="0.2"/>
    <row r="18802" ht="12.75" hidden="1" x14ac:dyDescent="0.2"/>
    <row r="18803" ht="12.75" hidden="1" x14ac:dyDescent="0.2"/>
    <row r="18804" ht="12.75" hidden="1" x14ac:dyDescent="0.2"/>
    <row r="18805" ht="12.75" hidden="1" x14ac:dyDescent="0.2"/>
    <row r="18806" ht="12.75" hidden="1" x14ac:dyDescent="0.2"/>
    <row r="18807" ht="12.75" hidden="1" x14ac:dyDescent="0.2"/>
    <row r="18808" ht="12.75" hidden="1" x14ac:dyDescent="0.2"/>
    <row r="18809" ht="12.75" hidden="1" x14ac:dyDescent="0.2"/>
    <row r="18810" ht="12.75" hidden="1" x14ac:dyDescent="0.2"/>
    <row r="18811" ht="12.75" hidden="1" x14ac:dyDescent="0.2"/>
    <row r="18812" ht="12.75" hidden="1" x14ac:dyDescent="0.2"/>
    <row r="18813" ht="12.75" hidden="1" x14ac:dyDescent="0.2"/>
    <row r="18814" ht="12.75" hidden="1" x14ac:dyDescent="0.2"/>
    <row r="18815" ht="12.75" hidden="1" x14ac:dyDescent="0.2"/>
    <row r="18816" ht="12.75" hidden="1" x14ac:dyDescent="0.2"/>
    <row r="18817" ht="12.75" hidden="1" x14ac:dyDescent="0.2"/>
    <row r="18818" ht="12.75" hidden="1" x14ac:dyDescent="0.2"/>
    <row r="18819" ht="12.75" hidden="1" x14ac:dyDescent="0.2"/>
    <row r="18820" ht="12.75" hidden="1" x14ac:dyDescent="0.2"/>
    <row r="18821" ht="12.75" hidden="1" x14ac:dyDescent="0.2"/>
    <row r="18822" ht="12.75" hidden="1" x14ac:dyDescent="0.2"/>
    <row r="18823" ht="12.75" hidden="1" x14ac:dyDescent="0.2"/>
    <row r="18824" ht="12.75" hidden="1" x14ac:dyDescent="0.2"/>
    <row r="18825" ht="12.75" hidden="1" x14ac:dyDescent="0.2"/>
    <row r="18826" ht="12.75" hidden="1" x14ac:dyDescent="0.2"/>
    <row r="18827" ht="12.75" hidden="1" x14ac:dyDescent="0.2"/>
    <row r="18828" ht="12.75" hidden="1" x14ac:dyDescent="0.2"/>
    <row r="18829" ht="12.75" hidden="1" x14ac:dyDescent="0.2"/>
    <row r="18830" ht="12.75" hidden="1" x14ac:dyDescent="0.2"/>
    <row r="18831" ht="12.75" hidden="1" x14ac:dyDescent="0.2"/>
    <row r="18832" ht="12.75" hidden="1" x14ac:dyDescent="0.2"/>
    <row r="18833" ht="12.75" hidden="1" x14ac:dyDescent="0.2"/>
    <row r="18834" ht="12.75" hidden="1" x14ac:dyDescent="0.2"/>
    <row r="18835" ht="12.75" hidden="1" x14ac:dyDescent="0.2"/>
    <row r="18836" ht="12.75" hidden="1" x14ac:dyDescent="0.2"/>
    <row r="18837" ht="12.75" hidden="1" x14ac:dyDescent="0.2"/>
    <row r="18838" ht="12.75" hidden="1" x14ac:dyDescent="0.2"/>
    <row r="18839" ht="12.75" hidden="1" x14ac:dyDescent="0.2"/>
    <row r="18840" ht="12.75" hidden="1" x14ac:dyDescent="0.2"/>
    <row r="18841" ht="12.75" hidden="1" x14ac:dyDescent="0.2"/>
    <row r="18842" ht="12.75" hidden="1" x14ac:dyDescent="0.2"/>
    <row r="18843" ht="12.75" hidden="1" x14ac:dyDescent="0.2"/>
    <row r="18844" ht="12.75" hidden="1" x14ac:dyDescent="0.2"/>
    <row r="18845" ht="12.75" hidden="1" x14ac:dyDescent="0.2"/>
    <row r="18846" ht="12.75" hidden="1" x14ac:dyDescent="0.2"/>
    <row r="18847" ht="12.75" hidden="1" x14ac:dyDescent="0.2"/>
    <row r="18848" ht="12.75" hidden="1" x14ac:dyDescent="0.2"/>
    <row r="18849" ht="12.75" hidden="1" x14ac:dyDescent="0.2"/>
    <row r="18850" ht="12.75" hidden="1" x14ac:dyDescent="0.2"/>
    <row r="18851" ht="12.75" hidden="1" x14ac:dyDescent="0.2"/>
    <row r="18852" ht="12.75" hidden="1" x14ac:dyDescent="0.2"/>
    <row r="18853" ht="12.75" hidden="1" x14ac:dyDescent="0.2"/>
    <row r="18854" ht="12.75" hidden="1" x14ac:dyDescent="0.2"/>
    <row r="18855" ht="12.75" hidden="1" x14ac:dyDescent="0.2"/>
    <row r="18856" ht="12.75" hidden="1" x14ac:dyDescent="0.2"/>
    <row r="18857" ht="12.75" hidden="1" x14ac:dyDescent="0.2"/>
    <row r="18858" ht="12.75" hidden="1" x14ac:dyDescent="0.2"/>
    <row r="18859" ht="12.75" hidden="1" x14ac:dyDescent="0.2"/>
    <row r="18860" ht="12.75" hidden="1" x14ac:dyDescent="0.2"/>
    <row r="18861" ht="12.75" hidden="1" x14ac:dyDescent="0.2"/>
    <row r="18862" ht="12.75" hidden="1" x14ac:dyDescent="0.2"/>
    <row r="18863" ht="12.75" hidden="1" x14ac:dyDescent="0.2"/>
    <row r="18864" ht="12.75" hidden="1" x14ac:dyDescent="0.2"/>
    <row r="18865" ht="12.75" hidden="1" x14ac:dyDescent="0.2"/>
    <row r="18866" ht="12.75" hidden="1" x14ac:dyDescent="0.2"/>
    <row r="18867" ht="12.75" hidden="1" x14ac:dyDescent="0.2"/>
    <row r="18868" ht="12.75" hidden="1" x14ac:dyDescent="0.2"/>
    <row r="18869" ht="12.75" hidden="1" x14ac:dyDescent="0.2"/>
    <row r="18870" ht="12.75" hidden="1" x14ac:dyDescent="0.2"/>
    <row r="18871" ht="12.75" hidden="1" x14ac:dyDescent="0.2"/>
    <row r="18872" ht="12.75" hidden="1" x14ac:dyDescent="0.2"/>
    <row r="18873" ht="12.75" hidden="1" x14ac:dyDescent="0.2"/>
    <row r="18874" ht="12.75" hidden="1" x14ac:dyDescent="0.2"/>
    <row r="18875" ht="12.75" hidden="1" x14ac:dyDescent="0.2"/>
    <row r="18876" ht="12.75" hidden="1" x14ac:dyDescent="0.2"/>
    <row r="18877" ht="12.75" hidden="1" x14ac:dyDescent="0.2"/>
    <row r="18878" ht="12.75" hidden="1" x14ac:dyDescent="0.2"/>
    <row r="18879" ht="12.75" hidden="1" x14ac:dyDescent="0.2"/>
    <row r="18880" ht="12.75" hidden="1" x14ac:dyDescent="0.2"/>
    <row r="18881" ht="12.75" hidden="1" x14ac:dyDescent="0.2"/>
    <row r="18882" ht="12.75" hidden="1" x14ac:dyDescent="0.2"/>
    <row r="18883" ht="12.75" hidden="1" x14ac:dyDescent="0.2"/>
    <row r="18884" ht="12.75" hidden="1" x14ac:dyDescent="0.2"/>
    <row r="18885" ht="12.75" hidden="1" x14ac:dyDescent="0.2"/>
    <row r="18886" ht="12.75" hidden="1" x14ac:dyDescent="0.2"/>
    <row r="18887" ht="12.75" hidden="1" x14ac:dyDescent="0.2"/>
    <row r="18888" ht="12.75" hidden="1" x14ac:dyDescent="0.2"/>
    <row r="18889" ht="12.75" hidden="1" x14ac:dyDescent="0.2"/>
    <row r="18890" ht="12.75" hidden="1" x14ac:dyDescent="0.2"/>
    <row r="18891" ht="12.75" hidden="1" x14ac:dyDescent="0.2"/>
    <row r="18892" ht="12.75" hidden="1" x14ac:dyDescent="0.2"/>
    <row r="18893" ht="12.75" hidden="1" x14ac:dyDescent="0.2"/>
    <row r="18894" ht="12.75" hidden="1" x14ac:dyDescent="0.2"/>
    <row r="18895" ht="12.75" hidden="1" x14ac:dyDescent="0.2"/>
    <row r="18896" ht="12.75" hidden="1" x14ac:dyDescent="0.2"/>
    <row r="18897" ht="12.75" hidden="1" x14ac:dyDescent="0.2"/>
    <row r="18898" ht="12.75" hidden="1" x14ac:dyDescent="0.2"/>
    <row r="18899" ht="12.75" hidden="1" x14ac:dyDescent="0.2"/>
    <row r="18900" ht="12.75" hidden="1" x14ac:dyDescent="0.2"/>
    <row r="18901" ht="12.75" hidden="1" x14ac:dyDescent="0.2"/>
    <row r="18902" ht="12.75" hidden="1" x14ac:dyDescent="0.2"/>
    <row r="18903" ht="12.75" hidden="1" x14ac:dyDescent="0.2"/>
    <row r="18904" ht="12.75" hidden="1" x14ac:dyDescent="0.2"/>
    <row r="18905" ht="12.75" hidden="1" x14ac:dyDescent="0.2"/>
    <row r="18906" ht="12.75" hidden="1" x14ac:dyDescent="0.2"/>
    <row r="18907" ht="12.75" hidden="1" x14ac:dyDescent="0.2"/>
    <row r="18908" ht="12.75" hidden="1" x14ac:dyDescent="0.2"/>
    <row r="18909" ht="12.75" hidden="1" x14ac:dyDescent="0.2"/>
    <row r="18910" ht="12.75" hidden="1" x14ac:dyDescent="0.2"/>
    <row r="18911" ht="12.75" hidden="1" x14ac:dyDescent="0.2"/>
    <row r="18912" ht="12.75" hidden="1" x14ac:dyDescent="0.2"/>
    <row r="18913" ht="12.75" hidden="1" x14ac:dyDescent="0.2"/>
    <row r="18914" ht="12.75" hidden="1" x14ac:dyDescent="0.2"/>
    <row r="18915" ht="12.75" hidden="1" x14ac:dyDescent="0.2"/>
    <row r="18916" ht="12.75" hidden="1" x14ac:dyDescent="0.2"/>
    <row r="18917" ht="12.75" hidden="1" x14ac:dyDescent="0.2"/>
    <row r="18918" ht="12.75" hidden="1" x14ac:dyDescent="0.2"/>
    <row r="18919" ht="12.75" hidden="1" x14ac:dyDescent="0.2"/>
    <row r="18920" ht="12.75" hidden="1" x14ac:dyDescent="0.2"/>
    <row r="18921" ht="12.75" hidden="1" x14ac:dyDescent="0.2"/>
    <row r="18922" ht="12.75" hidden="1" x14ac:dyDescent="0.2"/>
    <row r="18923" ht="12.75" hidden="1" x14ac:dyDescent="0.2"/>
    <row r="18924" ht="12.75" hidden="1" x14ac:dyDescent="0.2"/>
    <row r="18925" ht="12.75" hidden="1" x14ac:dyDescent="0.2"/>
    <row r="18926" ht="12.75" hidden="1" x14ac:dyDescent="0.2"/>
    <row r="18927" ht="12.75" hidden="1" x14ac:dyDescent="0.2"/>
    <row r="18928" ht="12.75" hidden="1" x14ac:dyDescent="0.2"/>
    <row r="18929" ht="12.75" hidden="1" x14ac:dyDescent="0.2"/>
    <row r="18930" ht="12.75" hidden="1" x14ac:dyDescent="0.2"/>
    <row r="18931" ht="12.75" hidden="1" x14ac:dyDescent="0.2"/>
    <row r="18932" ht="12.75" hidden="1" x14ac:dyDescent="0.2"/>
    <row r="18933" ht="12.75" hidden="1" x14ac:dyDescent="0.2"/>
    <row r="18934" ht="12.75" hidden="1" x14ac:dyDescent="0.2"/>
    <row r="18935" ht="12.75" hidden="1" x14ac:dyDescent="0.2"/>
    <row r="18936" ht="12.75" hidden="1" x14ac:dyDescent="0.2"/>
    <row r="18937" ht="12.75" hidden="1" x14ac:dyDescent="0.2"/>
    <row r="18938" ht="12.75" hidden="1" x14ac:dyDescent="0.2"/>
    <row r="18939" ht="12.75" hidden="1" x14ac:dyDescent="0.2"/>
    <row r="18940" ht="12.75" hidden="1" x14ac:dyDescent="0.2"/>
    <row r="18941" ht="12.75" hidden="1" x14ac:dyDescent="0.2"/>
    <row r="18942" ht="12.75" hidden="1" x14ac:dyDescent="0.2"/>
    <row r="18943" ht="12.75" hidden="1" x14ac:dyDescent="0.2"/>
    <row r="18944" ht="12.75" hidden="1" x14ac:dyDescent="0.2"/>
    <row r="18945" ht="12.75" hidden="1" x14ac:dyDescent="0.2"/>
    <row r="18946" ht="12.75" hidden="1" x14ac:dyDescent="0.2"/>
    <row r="18947" ht="12.75" hidden="1" x14ac:dyDescent="0.2"/>
    <row r="18948" ht="12.75" hidden="1" x14ac:dyDescent="0.2"/>
    <row r="18949" ht="12.75" hidden="1" x14ac:dyDescent="0.2"/>
    <row r="18950" ht="12.75" hidden="1" x14ac:dyDescent="0.2"/>
    <row r="18951" ht="12.75" hidden="1" x14ac:dyDescent="0.2"/>
    <row r="18952" ht="12.75" hidden="1" x14ac:dyDescent="0.2"/>
    <row r="18953" ht="12.75" hidden="1" x14ac:dyDescent="0.2"/>
    <row r="18954" ht="12.75" hidden="1" x14ac:dyDescent="0.2"/>
    <row r="18955" ht="12.75" hidden="1" x14ac:dyDescent="0.2"/>
    <row r="18956" ht="12.75" hidden="1" x14ac:dyDescent="0.2"/>
    <row r="18957" ht="12.75" hidden="1" x14ac:dyDescent="0.2"/>
    <row r="18958" ht="12.75" hidden="1" x14ac:dyDescent="0.2"/>
    <row r="18959" ht="12.75" hidden="1" x14ac:dyDescent="0.2"/>
    <row r="18960" ht="12.75" hidden="1" x14ac:dyDescent="0.2"/>
    <row r="18961" ht="12.75" hidden="1" x14ac:dyDescent="0.2"/>
    <row r="18962" ht="12.75" hidden="1" x14ac:dyDescent="0.2"/>
    <row r="18963" ht="12.75" hidden="1" x14ac:dyDescent="0.2"/>
    <row r="18964" ht="12.75" hidden="1" x14ac:dyDescent="0.2"/>
    <row r="18965" ht="12.75" hidden="1" x14ac:dyDescent="0.2"/>
    <row r="18966" ht="12.75" hidden="1" x14ac:dyDescent="0.2"/>
    <row r="18967" ht="12.75" hidden="1" x14ac:dyDescent="0.2"/>
    <row r="18968" ht="12.75" hidden="1" x14ac:dyDescent="0.2"/>
    <row r="18969" ht="12.75" hidden="1" x14ac:dyDescent="0.2"/>
    <row r="18970" ht="12.75" hidden="1" x14ac:dyDescent="0.2"/>
    <row r="18971" ht="12.75" hidden="1" x14ac:dyDescent="0.2"/>
    <row r="18972" ht="12.75" hidden="1" x14ac:dyDescent="0.2"/>
    <row r="18973" ht="12.75" hidden="1" x14ac:dyDescent="0.2"/>
    <row r="18974" ht="12.75" hidden="1" x14ac:dyDescent="0.2"/>
    <row r="18975" ht="12.75" hidden="1" x14ac:dyDescent="0.2"/>
    <row r="18976" ht="12.75" hidden="1" x14ac:dyDescent="0.2"/>
    <row r="18977" ht="12.75" hidden="1" x14ac:dyDescent="0.2"/>
    <row r="18978" ht="12.75" hidden="1" x14ac:dyDescent="0.2"/>
    <row r="18979" ht="12.75" hidden="1" x14ac:dyDescent="0.2"/>
    <row r="18980" ht="12.75" hidden="1" x14ac:dyDescent="0.2"/>
    <row r="18981" ht="12.75" hidden="1" x14ac:dyDescent="0.2"/>
    <row r="18982" ht="12.75" hidden="1" x14ac:dyDescent="0.2"/>
    <row r="18983" ht="12.75" hidden="1" x14ac:dyDescent="0.2"/>
    <row r="18984" ht="12.75" hidden="1" x14ac:dyDescent="0.2"/>
    <row r="18985" ht="12.75" hidden="1" x14ac:dyDescent="0.2"/>
    <row r="18986" ht="12.75" hidden="1" x14ac:dyDescent="0.2"/>
    <row r="18987" ht="12.75" hidden="1" x14ac:dyDescent="0.2"/>
    <row r="18988" ht="12.75" hidden="1" x14ac:dyDescent="0.2"/>
    <row r="18989" ht="12.75" hidden="1" x14ac:dyDescent="0.2"/>
    <row r="18990" ht="12.75" hidden="1" x14ac:dyDescent="0.2"/>
    <row r="18991" ht="12.75" hidden="1" x14ac:dyDescent="0.2"/>
    <row r="18992" ht="12.75" hidden="1" x14ac:dyDescent="0.2"/>
    <row r="18993" ht="12.75" hidden="1" x14ac:dyDescent="0.2"/>
    <row r="18994" ht="12.75" hidden="1" x14ac:dyDescent="0.2"/>
    <row r="18995" ht="12.75" hidden="1" x14ac:dyDescent="0.2"/>
    <row r="18996" ht="12.75" hidden="1" x14ac:dyDescent="0.2"/>
    <row r="18997" ht="12.75" hidden="1" x14ac:dyDescent="0.2"/>
    <row r="18998" ht="12.75" hidden="1" x14ac:dyDescent="0.2"/>
    <row r="18999" ht="12.75" hidden="1" x14ac:dyDescent="0.2"/>
    <row r="19000" ht="12.75" hidden="1" x14ac:dyDescent="0.2"/>
    <row r="19001" ht="12.75" hidden="1" x14ac:dyDescent="0.2"/>
    <row r="19002" ht="12.75" hidden="1" x14ac:dyDescent="0.2"/>
    <row r="19003" ht="12.75" hidden="1" x14ac:dyDescent="0.2"/>
    <row r="19004" ht="12.75" hidden="1" x14ac:dyDescent="0.2"/>
    <row r="19005" ht="12.75" hidden="1" x14ac:dyDescent="0.2"/>
    <row r="19006" ht="12.75" hidden="1" x14ac:dyDescent="0.2"/>
    <row r="19007" ht="12.75" hidden="1" x14ac:dyDescent="0.2"/>
    <row r="19008" ht="12.75" hidden="1" x14ac:dyDescent="0.2"/>
    <row r="19009" ht="12.75" hidden="1" x14ac:dyDescent="0.2"/>
    <row r="19010" ht="12.75" hidden="1" x14ac:dyDescent="0.2"/>
    <row r="19011" ht="12.75" hidden="1" x14ac:dyDescent="0.2"/>
    <row r="19012" ht="12.75" hidden="1" x14ac:dyDescent="0.2"/>
    <row r="19013" ht="12.75" hidden="1" x14ac:dyDescent="0.2"/>
    <row r="19014" ht="12.75" hidden="1" x14ac:dyDescent="0.2"/>
    <row r="19015" ht="12.75" hidden="1" x14ac:dyDescent="0.2"/>
    <row r="19016" ht="12.75" hidden="1" x14ac:dyDescent="0.2"/>
    <row r="19017" ht="12.75" hidden="1" x14ac:dyDescent="0.2"/>
    <row r="19018" ht="12.75" hidden="1" x14ac:dyDescent="0.2"/>
    <row r="19019" ht="12.75" hidden="1" x14ac:dyDescent="0.2"/>
    <row r="19020" ht="12.75" hidden="1" x14ac:dyDescent="0.2"/>
    <row r="19021" ht="12.75" hidden="1" x14ac:dyDescent="0.2"/>
    <row r="19022" ht="12.75" hidden="1" x14ac:dyDescent="0.2"/>
    <row r="19023" ht="12.75" hidden="1" x14ac:dyDescent="0.2"/>
    <row r="19024" ht="12.75" hidden="1" x14ac:dyDescent="0.2"/>
    <row r="19025" ht="12.75" hidden="1" x14ac:dyDescent="0.2"/>
    <row r="19026" ht="12.75" hidden="1" x14ac:dyDescent="0.2"/>
    <row r="19027" ht="12.75" hidden="1" x14ac:dyDescent="0.2"/>
    <row r="19028" ht="12.75" hidden="1" x14ac:dyDescent="0.2"/>
    <row r="19029" ht="12.75" hidden="1" x14ac:dyDescent="0.2"/>
    <row r="19030" ht="12.75" hidden="1" x14ac:dyDescent="0.2"/>
    <row r="19031" ht="12.75" hidden="1" x14ac:dyDescent="0.2"/>
    <row r="19032" ht="12.75" hidden="1" x14ac:dyDescent="0.2"/>
    <row r="19033" ht="12.75" hidden="1" x14ac:dyDescent="0.2"/>
    <row r="19034" ht="12.75" hidden="1" x14ac:dyDescent="0.2"/>
    <row r="19035" ht="12.75" hidden="1" x14ac:dyDescent="0.2"/>
    <row r="19036" ht="12.75" hidden="1" x14ac:dyDescent="0.2"/>
    <row r="19037" ht="12.75" hidden="1" x14ac:dyDescent="0.2"/>
    <row r="19038" ht="12.75" hidden="1" x14ac:dyDescent="0.2"/>
    <row r="19039" ht="12.75" hidden="1" x14ac:dyDescent="0.2"/>
    <row r="19040" ht="12.75" hidden="1" x14ac:dyDescent="0.2"/>
    <row r="19041" ht="12.75" hidden="1" x14ac:dyDescent="0.2"/>
    <row r="19042" ht="12.75" hidden="1" x14ac:dyDescent="0.2"/>
    <row r="19043" ht="12.75" hidden="1" x14ac:dyDescent="0.2"/>
    <row r="19044" ht="12.75" hidden="1" x14ac:dyDescent="0.2"/>
    <row r="19045" ht="12.75" hidden="1" x14ac:dyDescent="0.2"/>
    <row r="19046" ht="12.75" hidden="1" x14ac:dyDescent="0.2"/>
    <row r="19047" ht="12.75" hidden="1" x14ac:dyDescent="0.2"/>
    <row r="19048" ht="12.75" hidden="1" x14ac:dyDescent="0.2"/>
    <row r="19049" ht="12.75" hidden="1" x14ac:dyDescent="0.2"/>
    <row r="19050" ht="12.75" hidden="1" x14ac:dyDescent="0.2"/>
    <row r="19051" ht="12.75" hidden="1" x14ac:dyDescent="0.2"/>
    <row r="19052" ht="12.75" hidden="1" x14ac:dyDescent="0.2"/>
    <row r="19053" ht="12.75" hidden="1" x14ac:dyDescent="0.2"/>
    <row r="19054" ht="12.75" hidden="1" x14ac:dyDescent="0.2"/>
    <row r="19055" ht="12.75" hidden="1" x14ac:dyDescent="0.2"/>
    <row r="19056" ht="12.75" hidden="1" x14ac:dyDescent="0.2"/>
    <row r="19057" ht="12.75" hidden="1" x14ac:dyDescent="0.2"/>
    <row r="19058" ht="12.75" hidden="1" x14ac:dyDescent="0.2"/>
    <row r="19059" ht="12.75" hidden="1" x14ac:dyDescent="0.2"/>
    <row r="19060" ht="12.75" hidden="1" x14ac:dyDescent="0.2"/>
    <row r="19061" ht="12.75" hidden="1" x14ac:dyDescent="0.2"/>
    <row r="19062" ht="12.75" hidden="1" x14ac:dyDescent="0.2"/>
    <row r="19063" ht="12.75" hidden="1" x14ac:dyDescent="0.2"/>
    <row r="19064" ht="12.75" hidden="1" x14ac:dyDescent="0.2"/>
    <row r="19065" ht="12.75" hidden="1" x14ac:dyDescent="0.2"/>
    <row r="19066" ht="12.75" hidden="1" x14ac:dyDescent="0.2"/>
    <row r="19067" ht="12.75" hidden="1" x14ac:dyDescent="0.2"/>
    <row r="19068" ht="12.75" hidden="1" x14ac:dyDescent="0.2"/>
    <row r="19069" ht="12.75" hidden="1" x14ac:dyDescent="0.2"/>
    <row r="19070" ht="12.75" hidden="1" x14ac:dyDescent="0.2"/>
    <row r="19071" ht="12.75" hidden="1" x14ac:dyDescent="0.2"/>
    <row r="19072" ht="12.75" hidden="1" x14ac:dyDescent="0.2"/>
    <row r="19073" ht="12.75" hidden="1" x14ac:dyDescent="0.2"/>
    <row r="19074" ht="12.75" hidden="1" x14ac:dyDescent="0.2"/>
    <row r="19075" ht="12.75" hidden="1" x14ac:dyDescent="0.2"/>
    <row r="19076" ht="12.75" hidden="1" x14ac:dyDescent="0.2"/>
    <row r="19077" ht="12.75" hidden="1" x14ac:dyDescent="0.2"/>
    <row r="19078" ht="12.75" hidden="1" x14ac:dyDescent="0.2"/>
    <row r="19079" ht="12.75" hidden="1" x14ac:dyDescent="0.2"/>
    <row r="19080" ht="12.75" hidden="1" x14ac:dyDescent="0.2"/>
    <row r="19081" ht="12.75" hidden="1" x14ac:dyDescent="0.2"/>
    <row r="19082" ht="12.75" hidden="1" x14ac:dyDescent="0.2"/>
    <row r="19083" ht="12.75" hidden="1" x14ac:dyDescent="0.2"/>
    <row r="19084" ht="12.75" hidden="1" x14ac:dyDescent="0.2"/>
    <row r="19085" ht="12.75" hidden="1" x14ac:dyDescent="0.2"/>
    <row r="19086" ht="12.75" hidden="1" x14ac:dyDescent="0.2"/>
    <row r="19087" ht="12.75" hidden="1" x14ac:dyDescent="0.2"/>
    <row r="19088" ht="12.75" hidden="1" x14ac:dyDescent="0.2"/>
    <row r="19089" ht="12.75" hidden="1" x14ac:dyDescent="0.2"/>
    <row r="19090" ht="12.75" hidden="1" x14ac:dyDescent="0.2"/>
    <row r="19091" ht="12.75" hidden="1" x14ac:dyDescent="0.2"/>
    <row r="19092" ht="12.75" hidden="1" x14ac:dyDescent="0.2"/>
    <row r="19093" ht="12.75" hidden="1" x14ac:dyDescent="0.2"/>
    <row r="19094" ht="12.75" hidden="1" x14ac:dyDescent="0.2"/>
    <row r="19095" ht="12.75" hidden="1" x14ac:dyDescent="0.2"/>
    <row r="19096" ht="12.75" hidden="1" x14ac:dyDescent="0.2"/>
    <row r="19097" ht="12.75" hidden="1" x14ac:dyDescent="0.2"/>
    <row r="19098" ht="12.75" hidden="1" x14ac:dyDescent="0.2"/>
    <row r="19099" ht="12.75" hidden="1" x14ac:dyDescent="0.2"/>
    <row r="19100" ht="12.75" hidden="1" x14ac:dyDescent="0.2"/>
    <row r="19101" ht="12.75" hidden="1" x14ac:dyDescent="0.2"/>
    <row r="19102" ht="12.75" hidden="1" x14ac:dyDescent="0.2"/>
    <row r="19103" ht="12.75" hidden="1" x14ac:dyDescent="0.2"/>
    <row r="19104" ht="12.75" hidden="1" x14ac:dyDescent="0.2"/>
    <row r="19105" ht="12.75" hidden="1" x14ac:dyDescent="0.2"/>
    <row r="19106" ht="12.75" hidden="1" x14ac:dyDescent="0.2"/>
    <row r="19107" ht="12.75" hidden="1" x14ac:dyDescent="0.2"/>
    <row r="19108" ht="12.75" hidden="1" x14ac:dyDescent="0.2"/>
    <row r="19109" ht="12.75" hidden="1" x14ac:dyDescent="0.2"/>
    <row r="19110" ht="12.75" hidden="1" x14ac:dyDescent="0.2"/>
    <row r="19111" ht="12.75" hidden="1" x14ac:dyDescent="0.2"/>
    <row r="19112" ht="12.75" hidden="1" x14ac:dyDescent="0.2"/>
    <row r="19113" ht="12.75" hidden="1" x14ac:dyDescent="0.2"/>
    <row r="19114" ht="12.75" hidden="1" x14ac:dyDescent="0.2"/>
    <row r="19115" ht="12.75" hidden="1" x14ac:dyDescent="0.2"/>
    <row r="19116" ht="12.75" hidden="1" x14ac:dyDescent="0.2"/>
    <row r="19117" ht="12.75" hidden="1" x14ac:dyDescent="0.2"/>
    <row r="19118" ht="12.75" hidden="1" x14ac:dyDescent="0.2"/>
    <row r="19119" ht="12.75" hidden="1" x14ac:dyDescent="0.2"/>
    <row r="19120" ht="12.75" hidden="1" x14ac:dyDescent="0.2"/>
    <row r="19121" ht="12.75" hidden="1" x14ac:dyDescent="0.2"/>
    <row r="19122" ht="12.75" hidden="1" x14ac:dyDescent="0.2"/>
    <row r="19123" ht="12.75" hidden="1" x14ac:dyDescent="0.2"/>
    <row r="19124" ht="12.75" hidden="1" x14ac:dyDescent="0.2"/>
    <row r="19125" ht="12.75" hidden="1" x14ac:dyDescent="0.2"/>
    <row r="19126" ht="12.75" hidden="1" x14ac:dyDescent="0.2"/>
    <row r="19127" ht="12.75" hidden="1" x14ac:dyDescent="0.2"/>
    <row r="19128" ht="12.75" hidden="1" x14ac:dyDescent="0.2"/>
    <row r="19129" ht="12.75" hidden="1" x14ac:dyDescent="0.2"/>
    <row r="19130" ht="12.75" hidden="1" x14ac:dyDescent="0.2"/>
    <row r="19131" ht="12.75" hidden="1" x14ac:dyDescent="0.2"/>
    <row r="19132" ht="12.75" hidden="1" x14ac:dyDescent="0.2"/>
    <row r="19133" ht="12.75" hidden="1" x14ac:dyDescent="0.2"/>
    <row r="19134" ht="12.75" hidden="1" x14ac:dyDescent="0.2"/>
    <row r="19135" ht="12.75" hidden="1" x14ac:dyDescent="0.2"/>
    <row r="19136" ht="12.75" hidden="1" x14ac:dyDescent="0.2"/>
    <row r="19137" ht="12.75" hidden="1" x14ac:dyDescent="0.2"/>
    <row r="19138" ht="12.75" hidden="1" x14ac:dyDescent="0.2"/>
    <row r="19139" ht="12.75" hidden="1" x14ac:dyDescent="0.2"/>
    <row r="19140" ht="12.75" hidden="1" x14ac:dyDescent="0.2"/>
    <row r="19141" ht="12.75" hidden="1" x14ac:dyDescent="0.2"/>
    <row r="19142" ht="12.75" hidden="1" x14ac:dyDescent="0.2"/>
    <row r="19143" ht="12.75" hidden="1" x14ac:dyDescent="0.2"/>
    <row r="19144" ht="12.75" hidden="1" x14ac:dyDescent="0.2"/>
    <row r="19145" ht="12.75" hidden="1" x14ac:dyDescent="0.2"/>
    <row r="19146" ht="12.75" hidden="1" x14ac:dyDescent="0.2"/>
    <row r="19147" ht="12.75" hidden="1" x14ac:dyDescent="0.2"/>
    <row r="19148" ht="12.75" hidden="1" x14ac:dyDescent="0.2"/>
    <row r="19149" ht="12.75" hidden="1" x14ac:dyDescent="0.2"/>
    <row r="19150" ht="12.75" hidden="1" x14ac:dyDescent="0.2"/>
    <row r="19151" ht="12.75" hidden="1" x14ac:dyDescent="0.2"/>
    <row r="19152" ht="12.75" hidden="1" x14ac:dyDescent="0.2"/>
    <row r="19153" ht="12.75" hidden="1" x14ac:dyDescent="0.2"/>
    <row r="19154" ht="12.75" hidden="1" x14ac:dyDescent="0.2"/>
    <row r="19155" ht="12.75" hidden="1" x14ac:dyDescent="0.2"/>
    <row r="19156" ht="12.75" hidden="1" x14ac:dyDescent="0.2"/>
    <row r="19157" ht="12.75" hidden="1" x14ac:dyDescent="0.2"/>
    <row r="19158" ht="12.75" hidden="1" x14ac:dyDescent="0.2"/>
    <row r="19159" ht="12.75" hidden="1" x14ac:dyDescent="0.2"/>
    <row r="19160" ht="12.75" hidden="1" x14ac:dyDescent="0.2"/>
    <row r="19161" ht="12.75" hidden="1" x14ac:dyDescent="0.2"/>
    <row r="19162" ht="12.75" hidden="1" x14ac:dyDescent="0.2"/>
    <row r="19163" ht="12.75" hidden="1" x14ac:dyDescent="0.2"/>
    <row r="19164" ht="12.75" hidden="1" x14ac:dyDescent="0.2"/>
    <row r="19165" ht="12.75" hidden="1" x14ac:dyDescent="0.2"/>
    <row r="19166" ht="12.75" hidden="1" x14ac:dyDescent="0.2"/>
    <row r="19167" ht="12.75" hidden="1" x14ac:dyDescent="0.2"/>
    <row r="19168" ht="12.75" hidden="1" x14ac:dyDescent="0.2"/>
    <row r="19169" ht="12.75" hidden="1" x14ac:dyDescent="0.2"/>
    <row r="19170" ht="12.75" hidden="1" x14ac:dyDescent="0.2"/>
    <row r="19171" ht="12.75" hidden="1" x14ac:dyDescent="0.2"/>
    <row r="19172" ht="12.75" hidden="1" x14ac:dyDescent="0.2"/>
    <row r="19173" ht="12.75" hidden="1" x14ac:dyDescent="0.2"/>
    <row r="19174" ht="12.75" hidden="1" x14ac:dyDescent="0.2"/>
    <row r="19175" ht="12.75" hidden="1" x14ac:dyDescent="0.2"/>
    <row r="19176" ht="12.75" hidden="1" x14ac:dyDescent="0.2"/>
    <row r="19177" ht="12.75" hidden="1" x14ac:dyDescent="0.2"/>
    <row r="19178" ht="12.75" hidden="1" x14ac:dyDescent="0.2"/>
    <row r="19179" ht="12.75" hidden="1" x14ac:dyDescent="0.2"/>
    <row r="19180" ht="12.75" hidden="1" x14ac:dyDescent="0.2"/>
    <row r="19181" ht="12.75" hidden="1" x14ac:dyDescent="0.2"/>
    <row r="19182" ht="12.75" hidden="1" x14ac:dyDescent="0.2"/>
    <row r="19183" ht="12.75" hidden="1" x14ac:dyDescent="0.2"/>
    <row r="19184" ht="12.75" hidden="1" x14ac:dyDescent="0.2"/>
    <row r="19185" ht="12.75" hidden="1" x14ac:dyDescent="0.2"/>
    <row r="19186" ht="12.75" hidden="1" x14ac:dyDescent="0.2"/>
    <row r="19187" ht="12.75" hidden="1" x14ac:dyDescent="0.2"/>
    <row r="19188" ht="12.75" hidden="1" x14ac:dyDescent="0.2"/>
    <row r="19189" ht="12.75" hidden="1" x14ac:dyDescent="0.2"/>
    <row r="19190" ht="12.75" hidden="1" x14ac:dyDescent="0.2"/>
    <row r="19191" ht="12.75" hidden="1" x14ac:dyDescent="0.2"/>
    <row r="19192" ht="12.75" hidden="1" x14ac:dyDescent="0.2"/>
    <row r="19193" ht="12.75" hidden="1" x14ac:dyDescent="0.2"/>
    <row r="19194" ht="12.75" hidden="1" x14ac:dyDescent="0.2"/>
    <row r="19195" ht="12.75" hidden="1" x14ac:dyDescent="0.2"/>
    <row r="19196" ht="12.75" hidden="1" x14ac:dyDescent="0.2"/>
    <row r="19197" ht="12.75" hidden="1" x14ac:dyDescent="0.2"/>
    <row r="19198" ht="12.75" hidden="1" x14ac:dyDescent="0.2"/>
    <row r="19199" ht="12.75" hidden="1" x14ac:dyDescent="0.2"/>
    <row r="19200" ht="12.75" hidden="1" x14ac:dyDescent="0.2"/>
    <row r="19201" ht="12.75" hidden="1" x14ac:dyDescent="0.2"/>
    <row r="19202" ht="12.75" hidden="1" x14ac:dyDescent="0.2"/>
    <row r="19203" ht="12.75" hidden="1" x14ac:dyDescent="0.2"/>
    <row r="19204" ht="12.75" hidden="1" x14ac:dyDescent="0.2"/>
    <row r="19205" ht="12.75" hidden="1" x14ac:dyDescent="0.2"/>
    <row r="19206" ht="12.75" hidden="1" x14ac:dyDescent="0.2"/>
    <row r="19207" ht="12.75" hidden="1" x14ac:dyDescent="0.2"/>
    <row r="19208" ht="12.75" hidden="1" x14ac:dyDescent="0.2"/>
    <row r="19209" ht="12.75" hidden="1" x14ac:dyDescent="0.2"/>
    <row r="19210" ht="12.75" hidden="1" x14ac:dyDescent="0.2"/>
    <row r="19211" ht="12.75" hidden="1" x14ac:dyDescent="0.2"/>
    <row r="19212" ht="12.75" hidden="1" x14ac:dyDescent="0.2"/>
    <row r="19213" ht="12.75" hidden="1" x14ac:dyDescent="0.2"/>
    <row r="19214" ht="12.75" hidden="1" x14ac:dyDescent="0.2"/>
    <row r="19215" ht="12.75" hidden="1" x14ac:dyDescent="0.2"/>
    <row r="19216" ht="12.75" hidden="1" x14ac:dyDescent="0.2"/>
    <row r="19217" ht="12.75" hidden="1" x14ac:dyDescent="0.2"/>
    <row r="19218" ht="12.75" hidden="1" x14ac:dyDescent="0.2"/>
    <row r="19219" ht="12.75" hidden="1" x14ac:dyDescent="0.2"/>
    <row r="19220" ht="12.75" hidden="1" x14ac:dyDescent="0.2"/>
    <row r="19221" ht="12.75" hidden="1" x14ac:dyDescent="0.2"/>
    <row r="19222" ht="12.75" hidden="1" x14ac:dyDescent="0.2"/>
    <row r="19223" ht="12.75" hidden="1" x14ac:dyDescent="0.2"/>
    <row r="19224" ht="12.75" hidden="1" x14ac:dyDescent="0.2"/>
    <row r="19225" ht="12.75" hidden="1" x14ac:dyDescent="0.2"/>
    <row r="19226" ht="12.75" hidden="1" x14ac:dyDescent="0.2"/>
    <row r="19227" ht="12.75" hidden="1" x14ac:dyDescent="0.2"/>
    <row r="19228" ht="12.75" hidden="1" x14ac:dyDescent="0.2"/>
    <row r="19229" ht="12.75" hidden="1" x14ac:dyDescent="0.2"/>
    <row r="19230" ht="12.75" hidden="1" x14ac:dyDescent="0.2"/>
    <row r="19231" ht="12.75" hidden="1" x14ac:dyDescent="0.2"/>
    <row r="19232" ht="12.75" hidden="1" x14ac:dyDescent="0.2"/>
    <row r="19233" ht="12.75" hidden="1" x14ac:dyDescent="0.2"/>
    <row r="19234" ht="12.75" hidden="1" x14ac:dyDescent="0.2"/>
    <row r="19235" ht="12.75" hidden="1" x14ac:dyDescent="0.2"/>
    <row r="19236" ht="12.75" hidden="1" x14ac:dyDescent="0.2"/>
    <row r="19237" ht="12.75" hidden="1" x14ac:dyDescent="0.2"/>
    <row r="19238" ht="12.75" hidden="1" x14ac:dyDescent="0.2"/>
    <row r="19239" ht="12.75" hidden="1" x14ac:dyDescent="0.2"/>
    <row r="19240" ht="12.75" hidden="1" x14ac:dyDescent="0.2"/>
    <row r="19241" ht="12.75" hidden="1" x14ac:dyDescent="0.2"/>
    <row r="19242" ht="12.75" hidden="1" x14ac:dyDescent="0.2"/>
    <row r="19243" ht="12.75" hidden="1" x14ac:dyDescent="0.2"/>
    <row r="19244" ht="12.75" hidden="1" x14ac:dyDescent="0.2"/>
    <row r="19245" ht="12.75" hidden="1" x14ac:dyDescent="0.2"/>
    <row r="19246" ht="12.75" hidden="1" x14ac:dyDescent="0.2"/>
    <row r="19247" ht="12.75" hidden="1" x14ac:dyDescent="0.2"/>
    <row r="19248" ht="12.75" hidden="1" x14ac:dyDescent="0.2"/>
    <row r="19249" ht="12.75" hidden="1" x14ac:dyDescent="0.2"/>
    <row r="19250" ht="12.75" hidden="1" x14ac:dyDescent="0.2"/>
    <row r="19251" ht="12.75" hidden="1" x14ac:dyDescent="0.2"/>
    <row r="19252" ht="12.75" hidden="1" x14ac:dyDescent="0.2"/>
    <row r="19253" ht="12.75" hidden="1" x14ac:dyDescent="0.2"/>
    <row r="19254" ht="12.75" hidden="1" x14ac:dyDescent="0.2"/>
    <row r="19255" ht="12.75" hidden="1" x14ac:dyDescent="0.2"/>
    <row r="19256" ht="12.75" hidden="1" x14ac:dyDescent="0.2"/>
    <row r="19257" ht="12.75" hidden="1" x14ac:dyDescent="0.2"/>
    <row r="19258" ht="12.75" hidden="1" x14ac:dyDescent="0.2"/>
    <row r="19259" ht="12.75" hidden="1" x14ac:dyDescent="0.2"/>
    <row r="19260" ht="12.75" hidden="1" x14ac:dyDescent="0.2"/>
    <row r="19261" ht="12.75" hidden="1" x14ac:dyDescent="0.2"/>
    <row r="19262" ht="12.75" hidden="1" x14ac:dyDescent="0.2"/>
    <row r="19263" ht="12.75" hidden="1" x14ac:dyDescent="0.2"/>
    <row r="19264" ht="12.75" hidden="1" x14ac:dyDescent="0.2"/>
    <row r="19265" ht="12.75" hidden="1" x14ac:dyDescent="0.2"/>
    <row r="19266" ht="12.75" hidden="1" x14ac:dyDescent="0.2"/>
    <row r="19267" ht="12.75" hidden="1" x14ac:dyDescent="0.2"/>
    <row r="19268" ht="12.75" hidden="1" x14ac:dyDescent="0.2"/>
    <row r="19269" ht="12.75" hidden="1" x14ac:dyDescent="0.2"/>
    <row r="19270" ht="12.75" hidden="1" x14ac:dyDescent="0.2"/>
    <row r="19271" ht="12.75" hidden="1" x14ac:dyDescent="0.2"/>
    <row r="19272" ht="12.75" hidden="1" x14ac:dyDescent="0.2"/>
    <row r="19273" ht="12.75" hidden="1" x14ac:dyDescent="0.2"/>
    <row r="19274" ht="12.75" hidden="1" x14ac:dyDescent="0.2"/>
    <row r="19275" ht="12.75" hidden="1" x14ac:dyDescent="0.2"/>
    <row r="19276" ht="12.75" hidden="1" x14ac:dyDescent="0.2"/>
    <row r="19277" ht="12.75" hidden="1" x14ac:dyDescent="0.2"/>
    <row r="19278" ht="12.75" hidden="1" x14ac:dyDescent="0.2"/>
    <row r="19279" ht="12.75" hidden="1" x14ac:dyDescent="0.2"/>
    <row r="19280" ht="12.75" hidden="1" x14ac:dyDescent="0.2"/>
    <row r="19281" ht="12.75" hidden="1" x14ac:dyDescent="0.2"/>
    <row r="19282" ht="12.75" hidden="1" x14ac:dyDescent="0.2"/>
    <row r="19283" ht="12.75" hidden="1" x14ac:dyDescent="0.2"/>
    <row r="19284" ht="12.75" hidden="1" x14ac:dyDescent="0.2"/>
    <row r="19285" ht="12.75" hidden="1" x14ac:dyDescent="0.2"/>
    <row r="19286" ht="12.75" hidden="1" x14ac:dyDescent="0.2"/>
    <row r="19287" ht="12.75" hidden="1" x14ac:dyDescent="0.2"/>
    <row r="19288" ht="12.75" hidden="1" x14ac:dyDescent="0.2"/>
    <row r="19289" ht="12.75" hidden="1" x14ac:dyDescent="0.2"/>
    <row r="19290" ht="12.75" hidden="1" x14ac:dyDescent="0.2"/>
    <row r="19291" ht="12.75" hidden="1" x14ac:dyDescent="0.2"/>
    <row r="19292" ht="12.75" hidden="1" x14ac:dyDescent="0.2"/>
    <row r="19293" ht="12.75" hidden="1" x14ac:dyDescent="0.2"/>
    <row r="19294" ht="12.75" hidden="1" x14ac:dyDescent="0.2"/>
    <row r="19295" ht="12.75" hidden="1" x14ac:dyDescent="0.2"/>
    <row r="19296" ht="12.75" hidden="1" x14ac:dyDescent="0.2"/>
    <row r="19297" ht="12.75" hidden="1" x14ac:dyDescent="0.2"/>
    <row r="19298" ht="12.75" hidden="1" x14ac:dyDescent="0.2"/>
    <row r="19299" ht="12.75" hidden="1" x14ac:dyDescent="0.2"/>
    <row r="19300" ht="12.75" hidden="1" x14ac:dyDescent="0.2"/>
    <row r="19301" ht="12.75" hidden="1" x14ac:dyDescent="0.2"/>
    <row r="19302" ht="12.75" hidden="1" x14ac:dyDescent="0.2"/>
    <row r="19303" ht="12.75" hidden="1" x14ac:dyDescent="0.2"/>
    <row r="19304" ht="12.75" hidden="1" x14ac:dyDescent="0.2"/>
    <row r="19305" ht="12.75" hidden="1" x14ac:dyDescent="0.2"/>
    <row r="19306" ht="12.75" hidden="1" x14ac:dyDescent="0.2"/>
    <row r="19307" ht="12.75" hidden="1" x14ac:dyDescent="0.2"/>
    <row r="19308" ht="12.75" hidden="1" x14ac:dyDescent="0.2"/>
    <row r="19309" ht="12.75" hidden="1" x14ac:dyDescent="0.2"/>
    <row r="19310" ht="12.75" hidden="1" x14ac:dyDescent="0.2"/>
    <row r="19311" ht="12.75" hidden="1" x14ac:dyDescent="0.2"/>
    <row r="19312" ht="12.75" hidden="1" x14ac:dyDescent="0.2"/>
    <row r="19313" ht="12.75" hidden="1" x14ac:dyDescent="0.2"/>
    <row r="19314" ht="12.75" hidden="1" x14ac:dyDescent="0.2"/>
    <row r="19315" ht="12.75" hidden="1" x14ac:dyDescent="0.2"/>
    <row r="19316" ht="12.75" hidden="1" x14ac:dyDescent="0.2"/>
    <row r="19317" ht="12.75" hidden="1" x14ac:dyDescent="0.2"/>
    <row r="19318" ht="12.75" hidden="1" x14ac:dyDescent="0.2"/>
    <row r="19319" ht="12.75" hidden="1" x14ac:dyDescent="0.2"/>
    <row r="19320" ht="12.75" hidden="1" x14ac:dyDescent="0.2"/>
    <row r="19321" ht="12.75" hidden="1" x14ac:dyDescent="0.2"/>
    <row r="19322" ht="12.75" hidden="1" x14ac:dyDescent="0.2"/>
    <row r="19323" ht="12.75" hidden="1" x14ac:dyDescent="0.2"/>
    <row r="19324" ht="12.75" hidden="1" x14ac:dyDescent="0.2"/>
    <row r="19325" ht="12.75" hidden="1" x14ac:dyDescent="0.2"/>
    <row r="19326" ht="12.75" hidden="1" x14ac:dyDescent="0.2"/>
    <row r="19327" ht="12.75" hidden="1" x14ac:dyDescent="0.2"/>
    <row r="19328" ht="12.75" hidden="1" x14ac:dyDescent="0.2"/>
    <row r="19329" ht="12.75" hidden="1" x14ac:dyDescent="0.2"/>
    <row r="19330" ht="12.75" hidden="1" x14ac:dyDescent="0.2"/>
    <row r="19331" ht="12.75" hidden="1" x14ac:dyDescent="0.2"/>
    <row r="19332" ht="12.75" hidden="1" x14ac:dyDescent="0.2"/>
    <row r="19333" ht="12.75" hidden="1" x14ac:dyDescent="0.2"/>
    <row r="19334" ht="12.75" hidden="1" x14ac:dyDescent="0.2"/>
    <row r="19335" ht="12.75" hidden="1" x14ac:dyDescent="0.2"/>
    <row r="19336" ht="12.75" hidden="1" x14ac:dyDescent="0.2"/>
    <row r="19337" ht="12.75" hidden="1" x14ac:dyDescent="0.2"/>
    <row r="19338" ht="12.75" hidden="1" x14ac:dyDescent="0.2"/>
    <row r="19339" ht="12.75" hidden="1" x14ac:dyDescent="0.2"/>
    <row r="19340" ht="12.75" hidden="1" x14ac:dyDescent="0.2"/>
    <row r="19341" ht="12.75" hidden="1" x14ac:dyDescent="0.2"/>
    <row r="19342" ht="12.75" hidden="1" x14ac:dyDescent="0.2"/>
    <row r="19343" ht="12.75" hidden="1" x14ac:dyDescent="0.2"/>
    <row r="19344" ht="12.75" hidden="1" x14ac:dyDescent="0.2"/>
    <row r="19345" ht="12.75" hidden="1" x14ac:dyDescent="0.2"/>
    <row r="19346" ht="12.75" hidden="1" x14ac:dyDescent="0.2"/>
    <row r="19347" ht="12.75" hidden="1" x14ac:dyDescent="0.2"/>
    <row r="19348" ht="12.75" hidden="1" x14ac:dyDescent="0.2"/>
    <row r="19349" ht="12.75" hidden="1" x14ac:dyDescent="0.2"/>
    <row r="19350" ht="12.75" hidden="1" x14ac:dyDescent="0.2"/>
    <row r="19351" ht="12.75" hidden="1" x14ac:dyDescent="0.2"/>
    <row r="19352" ht="12.75" hidden="1" x14ac:dyDescent="0.2"/>
    <row r="19353" ht="12.75" hidden="1" x14ac:dyDescent="0.2"/>
    <row r="19354" ht="12.75" hidden="1" x14ac:dyDescent="0.2"/>
    <row r="19355" ht="12.75" hidden="1" x14ac:dyDescent="0.2"/>
    <row r="19356" ht="12.75" hidden="1" x14ac:dyDescent="0.2"/>
    <row r="19357" ht="12.75" hidden="1" x14ac:dyDescent="0.2"/>
    <row r="19358" ht="12.75" hidden="1" x14ac:dyDescent="0.2"/>
    <row r="19359" ht="12.75" hidden="1" x14ac:dyDescent="0.2"/>
    <row r="19360" ht="12.75" hidden="1" x14ac:dyDescent="0.2"/>
    <row r="19361" ht="12.75" hidden="1" x14ac:dyDescent="0.2"/>
    <row r="19362" ht="12.75" hidden="1" x14ac:dyDescent="0.2"/>
    <row r="19363" ht="12.75" hidden="1" x14ac:dyDescent="0.2"/>
    <row r="19364" ht="12.75" hidden="1" x14ac:dyDescent="0.2"/>
    <row r="19365" ht="12.75" hidden="1" x14ac:dyDescent="0.2"/>
    <row r="19366" ht="12.75" hidden="1" x14ac:dyDescent="0.2"/>
    <row r="19367" ht="12.75" hidden="1" x14ac:dyDescent="0.2"/>
    <row r="19368" ht="12.75" hidden="1" x14ac:dyDescent="0.2"/>
    <row r="19369" ht="12.75" hidden="1" x14ac:dyDescent="0.2"/>
    <row r="19370" ht="12.75" hidden="1" x14ac:dyDescent="0.2"/>
    <row r="19371" ht="12.75" hidden="1" x14ac:dyDescent="0.2"/>
    <row r="19372" ht="12.75" hidden="1" x14ac:dyDescent="0.2"/>
    <row r="19373" ht="12.75" hidden="1" x14ac:dyDescent="0.2"/>
    <row r="19374" ht="12.75" hidden="1" x14ac:dyDescent="0.2"/>
    <row r="19375" ht="12.75" hidden="1" x14ac:dyDescent="0.2"/>
    <row r="19376" ht="12.75" hidden="1" x14ac:dyDescent="0.2"/>
    <row r="19377" ht="12.75" hidden="1" x14ac:dyDescent="0.2"/>
    <row r="19378" ht="12.75" hidden="1" x14ac:dyDescent="0.2"/>
    <row r="19379" ht="12.75" hidden="1" x14ac:dyDescent="0.2"/>
    <row r="19380" ht="12.75" hidden="1" x14ac:dyDescent="0.2"/>
    <row r="19381" ht="12.75" hidden="1" x14ac:dyDescent="0.2"/>
    <row r="19382" ht="12.75" hidden="1" x14ac:dyDescent="0.2"/>
    <row r="19383" ht="12.75" hidden="1" x14ac:dyDescent="0.2"/>
    <row r="19384" ht="12.75" hidden="1" x14ac:dyDescent="0.2"/>
    <row r="19385" ht="12.75" hidden="1" x14ac:dyDescent="0.2"/>
    <row r="19386" ht="12.75" hidden="1" x14ac:dyDescent="0.2"/>
    <row r="19387" ht="12.75" hidden="1" x14ac:dyDescent="0.2"/>
    <row r="19388" ht="12.75" hidden="1" x14ac:dyDescent="0.2"/>
    <row r="19389" ht="12.75" hidden="1" x14ac:dyDescent="0.2"/>
    <row r="19390" ht="12.75" hidden="1" x14ac:dyDescent="0.2"/>
    <row r="19391" ht="12.75" hidden="1" x14ac:dyDescent="0.2"/>
    <row r="19392" ht="12.75" hidden="1" x14ac:dyDescent="0.2"/>
    <row r="19393" ht="12.75" hidden="1" x14ac:dyDescent="0.2"/>
    <row r="19394" ht="12.75" hidden="1" x14ac:dyDescent="0.2"/>
    <row r="19395" ht="12.75" hidden="1" x14ac:dyDescent="0.2"/>
    <row r="19396" ht="12.75" hidden="1" x14ac:dyDescent="0.2"/>
    <row r="19397" ht="12.75" hidden="1" x14ac:dyDescent="0.2"/>
    <row r="19398" ht="12.75" hidden="1" x14ac:dyDescent="0.2"/>
    <row r="19399" ht="12.75" hidden="1" x14ac:dyDescent="0.2"/>
    <row r="19400" ht="12.75" hidden="1" x14ac:dyDescent="0.2"/>
    <row r="19401" ht="12.75" hidden="1" x14ac:dyDescent="0.2"/>
    <row r="19402" ht="12.75" hidden="1" x14ac:dyDescent="0.2"/>
    <row r="19403" ht="12.75" hidden="1" x14ac:dyDescent="0.2"/>
    <row r="19404" ht="12.75" hidden="1" x14ac:dyDescent="0.2"/>
    <row r="19405" ht="12.75" hidden="1" x14ac:dyDescent="0.2"/>
    <row r="19406" ht="12.75" hidden="1" x14ac:dyDescent="0.2"/>
    <row r="19407" ht="12.75" hidden="1" x14ac:dyDescent="0.2"/>
    <row r="19408" ht="12.75" hidden="1" x14ac:dyDescent="0.2"/>
    <row r="19409" ht="12.75" hidden="1" x14ac:dyDescent="0.2"/>
    <row r="19410" ht="12.75" hidden="1" x14ac:dyDescent="0.2"/>
    <row r="19411" ht="12.75" hidden="1" x14ac:dyDescent="0.2"/>
    <row r="19412" ht="12.75" hidden="1" x14ac:dyDescent="0.2"/>
    <row r="19413" ht="12.75" hidden="1" x14ac:dyDescent="0.2"/>
    <row r="19414" ht="12.75" hidden="1" x14ac:dyDescent="0.2"/>
    <row r="19415" ht="12.75" hidden="1" x14ac:dyDescent="0.2"/>
    <row r="19416" ht="12.75" hidden="1" x14ac:dyDescent="0.2"/>
    <row r="19417" ht="12.75" hidden="1" x14ac:dyDescent="0.2"/>
    <row r="19418" ht="12.75" hidden="1" x14ac:dyDescent="0.2"/>
    <row r="19419" ht="12.75" hidden="1" x14ac:dyDescent="0.2"/>
    <row r="19420" ht="12.75" hidden="1" x14ac:dyDescent="0.2"/>
    <row r="19421" ht="12.75" hidden="1" x14ac:dyDescent="0.2"/>
    <row r="19422" ht="12.75" hidden="1" x14ac:dyDescent="0.2"/>
    <row r="19423" ht="12.75" hidden="1" x14ac:dyDescent="0.2"/>
    <row r="19424" ht="12.75" hidden="1" x14ac:dyDescent="0.2"/>
    <row r="19425" ht="12.75" hidden="1" x14ac:dyDescent="0.2"/>
    <row r="19426" ht="12.75" hidden="1" x14ac:dyDescent="0.2"/>
    <row r="19427" ht="12.75" hidden="1" x14ac:dyDescent="0.2"/>
    <row r="19428" ht="12.75" hidden="1" x14ac:dyDescent="0.2"/>
    <row r="19429" ht="12.75" hidden="1" x14ac:dyDescent="0.2"/>
    <row r="19430" ht="12.75" hidden="1" x14ac:dyDescent="0.2"/>
    <row r="19431" ht="12.75" hidden="1" x14ac:dyDescent="0.2"/>
    <row r="19432" ht="12.75" hidden="1" x14ac:dyDescent="0.2"/>
    <row r="19433" ht="12.75" hidden="1" x14ac:dyDescent="0.2"/>
    <row r="19434" ht="12.75" hidden="1" x14ac:dyDescent="0.2"/>
    <row r="19435" ht="12.75" hidden="1" x14ac:dyDescent="0.2"/>
    <row r="19436" ht="12.75" hidden="1" x14ac:dyDescent="0.2"/>
    <row r="19437" ht="12.75" hidden="1" x14ac:dyDescent="0.2"/>
    <row r="19438" ht="12.75" hidden="1" x14ac:dyDescent="0.2"/>
    <row r="19439" ht="12.75" hidden="1" x14ac:dyDescent="0.2"/>
    <row r="19440" ht="12.75" hidden="1" x14ac:dyDescent="0.2"/>
    <row r="19441" ht="12.75" hidden="1" x14ac:dyDescent="0.2"/>
    <row r="19442" ht="12.75" hidden="1" x14ac:dyDescent="0.2"/>
    <row r="19443" ht="12.75" hidden="1" x14ac:dyDescent="0.2"/>
    <row r="19444" ht="12.75" hidden="1" x14ac:dyDescent="0.2"/>
    <row r="19445" ht="12.75" hidden="1" x14ac:dyDescent="0.2"/>
    <row r="19446" ht="12.75" hidden="1" x14ac:dyDescent="0.2"/>
    <row r="19447" ht="12.75" hidden="1" x14ac:dyDescent="0.2"/>
    <row r="19448" ht="12.75" hidden="1" x14ac:dyDescent="0.2"/>
    <row r="19449" ht="12.75" hidden="1" x14ac:dyDescent="0.2"/>
    <row r="19450" ht="12.75" hidden="1" x14ac:dyDescent="0.2"/>
    <row r="19451" ht="12.75" hidden="1" x14ac:dyDescent="0.2"/>
    <row r="19452" ht="12.75" hidden="1" x14ac:dyDescent="0.2"/>
    <row r="19453" ht="12.75" hidden="1" x14ac:dyDescent="0.2"/>
    <row r="19454" ht="12.75" hidden="1" x14ac:dyDescent="0.2"/>
    <row r="19455" ht="12.75" hidden="1" x14ac:dyDescent="0.2"/>
    <row r="19456" ht="12.75" hidden="1" x14ac:dyDescent="0.2"/>
    <row r="19457" ht="12.75" hidden="1" x14ac:dyDescent="0.2"/>
    <row r="19458" ht="12.75" hidden="1" x14ac:dyDescent="0.2"/>
    <row r="19459" ht="12.75" hidden="1" x14ac:dyDescent="0.2"/>
    <row r="19460" ht="12.75" hidden="1" x14ac:dyDescent="0.2"/>
    <row r="19461" ht="12.75" hidden="1" x14ac:dyDescent="0.2"/>
    <row r="19462" ht="12.75" hidden="1" x14ac:dyDescent="0.2"/>
    <row r="19463" ht="12.75" hidden="1" x14ac:dyDescent="0.2"/>
    <row r="19464" ht="12.75" hidden="1" x14ac:dyDescent="0.2"/>
    <row r="19465" ht="12.75" hidden="1" x14ac:dyDescent="0.2"/>
    <row r="19466" ht="12.75" hidden="1" x14ac:dyDescent="0.2"/>
    <row r="19467" ht="12.75" hidden="1" x14ac:dyDescent="0.2"/>
    <row r="19468" ht="12.75" hidden="1" x14ac:dyDescent="0.2"/>
    <row r="19469" ht="12.75" hidden="1" x14ac:dyDescent="0.2"/>
    <row r="19470" ht="12.75" hidden="1" x14ac:dyDescent="0.2"/>
    <row r="19471" ht="12.75" hidden="1" x14ac:dyDescent="0.2"/>
    <row r="19472" ht="12.75" hidden="1" x14ac:dyDescent="0.2"/>
    <row r="19473" ht="12.75" hidden="1" x14ac:dyDescent="0.2"/>
    <row r="19474" ht="12.75" hidden="1" x14ac:dyDescent="0.2"/>
    <row r="19475" ht="12.75" hidden="1" x14ac:dyDescent="0.2"/>
    <row r="19476" ht="12.75" hidden="1" x14ac:dyDescent="0.2"/>
    <row r="19477" ht="12.75" hidden="1" x14ac:dyDescent="0.2"/>
    <row r="19478" ht="12.75" hidden="1" x14ac:dyDescent="0.2"/>
    <row r="19479" ht="12.75" hidden="1" x14ac:dyDescent="0.2"/>
    <row r="19480" ht="12.75" hidden="1" x14ac:dyDescent="0.2"/>
    <row r="19481" ht="12.75" hidden="1" x14ac:dyDescent="0.2"/>
    <row r="19482" ht="12.75" hidden="1" x14ac:dyDescent="0.2"/>
    <row r="19483" ht="12.75" hidden="1" x14ac:dyDescent="0.2"/>
    <row r="19484" ht="12.75" hidden="1" x14ac:dyDescent="0.2"/>
    <row r="19485" ht="12.75" hidden="1" x14ac:dyDescent="0.2"/>
    <row r="19486" ht="12.75" hidden="1" x14ac:dyDescent="0.2"/>
    <row r="19487" ht="12.75" hidden="1" x14ac:dyDescent="0.2"/>
    <row r="19488" ht="12.75" hidden="1" x14ac:dyDescent="0.2"/>
    <row r="19489" ht="12.75" hidden="1" x14ac:dyDescent="0.2"/>
    <row r="19490" ht="12.75" hidden="1" x14ac:dyDescent="0.2"/>
    <row r="19491" ht="12.75" hidden="1" x14ac:dyDescent="0.2"/>
    <row r="19492" ht="12.75" hidden="1" x14ac:dyDescent="0.2"/>
    <row r="19493" ht="12.75" hidden="1" x14ac:dyDescent="0.2"/>
    <row r="19494" ht="12.75" hidden="1" x14ac:dyDescent="0.2"/>
    <row r="19495" ht="12.75" hidden="1" x14ac:dyDescent="0.2"/>
    <row r="19496" ht="12.75" hidden="1" x14ac:dyDescent="0.2"/>
    <row r="19497" ht="12.75" hidden="1" x14ac:dyDescent="0.2"/>
    <row r="19498" ht="12.75" hidden="1" x14ac:dyDescent="0.2"/>
    <row r="19499" ht="12.75" hidden="1" x14ac:dyDescent="0.2"/>
    <row r="19500" ht="12.75" hidden="1" x14ac:dyDescent="0.2"/>
    <row r="19501" ht="12.75" hidden="1" x14ac:dyDescent="0.2"/>
    <row r="19502" ht="12.75" hidden="1" x14ac:dyDescent="0.2"/>
    <row r="19503" ht="12.75" hidden="1" x14ac:dyDescent="0.2"/>
    <row r="19504" ht="12.75" hidden="1" x14ac:dyDescent="0.2"/>
    <row r="19505" ht="12.75" hidden="1" x14ac:dyDescent="0.2"/>
    <row r="19506" ht="12.75" hidden="1" x14ac:dyDescent="0.2"/>
    <row r="19507" ht="12.75" hidden="1" x14ac:dyDescent="0.2"/>
    <row r="19508" ht="12.75" hidden="1" x14ac:dyDescent="0.2"/>
    <row r="19509" ht="12.75" hidden="1" x14ac:dyDescent="0.2"/>
    <row r="19510" ht="12.75" hidden="1" x14ac:dyDescent="0.2"/>
    <row r="19511" ht="12.75" hidden="1" x14ac:dyDescent="0.2"/>
    <row r="19512" ht="12.75" hidden="1" x14ac:dyDescent="0.2"/>
    <row r="19513" ht="12.75" hidden="1" x14ac:dyDescent="0.2"/>
    <row r="19514" ht="12.75" hidden="1" x14ac:dyDescent="0.2"/>
    <row r="19515" ht="12.75" hidden="1" x14ac:dyDescent="0.2"/>
    <row r="19516" ht="12.75" hidden="1" x14ac:dyDescent="0.2"/>
    <row r="19517" ht="12.75" hidden="1" x14ac:dyDescent="0.2"/>
    <row r="19518" ht="12.75" hidden="1" x14ac:dyDescent="0.2"/>
    <row r="19519" ht="12.75" hidden="1" x14ac:dyDescent="0.2"/>
    <row r="19520" ht="12.75" hidden="1" x14ac:dyDescent="0.2"/>
    <row r="19521" ht="12.75" hidden="1" x14ac:dyDescent="0.2"/>
    <row r="19522" ht="12.75" hidden="1" x14ac:dyDescent="0.2"/>
    <row r="19523" ht="12.75" hidden="1" x14ac:dyDescent="0.2"/>
    <row r="19524" ht="12.75" hidden="1" x14ac:dyDescent="0.2"/>
    <row r="19525" ht="12.75" hidden="1" x14ac:dyDescent="0.2"/>
    <row r="19526" ht="12.75" hidden="1" x14ac:dyDescent="0.2"/>
    <row r="19527" ht="12.75" hidden="1" x14ac:dyDescent="0.2"/>
    <row r="19528" ht="12.75" hidden="1" x14ac:dyDescent="0.2"/>
    <row r="19529" ht="12.75" hidden="1" x14ac:dyDescent="0.2"/>
    <row r="19530" ht="12.75" hidden="1" x14ac:dyDescent="0.2"/>
    <row r="19531" ht="12.75" hidden="1" x14ac:dyDescent="0.2"/>
    <row r="19532" ht="12.75" hidden="1" x14ac:dyDescent="0.2"/>
    <row r="19533" ht="12.75" hidden="1" x14ac:dyDescent="0.2"/>
    <row r="19534" ht="12.75" hidden="1" x14ac:dyDescent="0.2"/>
    <row r="19535" ht="12.75" hidden="1" x14ac:dyDescent="0.2"/>
    <row r="19536" ht="12.75" hidden="1" x14ac:dyDescent="0.2"/>
    <row r="19537" ht="12.75" hidden="1" x14ac:dyDescent="0.2"/>
    <row r="19538" ht="12.75" hidden="1" x14ac:dyDescent="0.2"/>
    <row r="19539" ht="12.75" hidden="1" x14ac:dyDescent="0.2"/>
    <row r="19540" ht="12.75" hidden="1" x14ac:dyDescent="0.2"/>
    <row r="19541" ht="12.75" hidden="1" x14ac:dyDescent="0.2"/>
    <row r="19542" ht="12.75" hidden="1" x14ac:dyDescent="0.2"/>
    <row r="19543" ht="12.75" hidden="1" x14ac:dyDescent="0.2"/>
    <row r="19544" ht="12.75" hidden="1" x14ac:dyDescent="0.2"/>
    <row r="19545" ht="12.75" hidden="1" x14ac:dyDescent="0.2"/>
    <row r="19546" ht="12.75" hidden="1" x14ac:dyDescent="0.2"/>
    <row r="19547" ht="12.75" hidden="1" x14ac:dyDescent="0.2"/>
    <row r="19548" ht="12.75" hidden="1" x14ac:dyDescent="0.2"/>
    <row r="19549" ht="12.75" hidden="1" x14ac:dyDescent="0.2"/>
    <row r="19550" ht="12.75" hidden="1" x14ac:dyDescent="0.2"/>
    <row r="19551" ht="12.75" hidden="1" x14ac:dyDescent="0.2"/>
    <row r="19552" ht="12.75" hidden="1" x14ac:dyDescent="0.2"/>
    <row r="19553" ht="12.75" hidden="1" x14ac:dyDescent="0.2"/>
    <row r="19554" ht="12.75" hidden="1" x14ac:dyDescent="0.2"/>
    <row r="19555" ht="12.75" hidden="1" x14ac:dyDescent="0.2"/>
    <row r="19556" ht="12.75" hidden="1" x14ac:dyDescent="0.2"/>
    <row r="19557" ht="12.75" hidden="1" x14ac:dyDescent="0.2"/>
    <row r="19558" ht="12.75" hidden="1" x14ac:dyDescent="0.2"/>
    <row r="19559" ht="12.75" hidden="1" x14ac:dyDescent="0.2"/>
    <row r="19560" ht="12.75" hidden="1" x14ac:dyDescent="0.2"/>
    <row r="19561" ht="12.75" hidden="1" x14ac:dyDescent="0.2"/>
    <row r="19562" ht="12.75" hidden="1" x14ac:dyDescent="0.2"/>
    <row r="19563" ht="12.75" hidden="1" x14ac:dyDescent="0.2"/>
    <row r="19564" ht="12.75" hidden="1" x14ac:dyDescent="0.2"/>
    <row r="19565" ht="12.75" hidden="1" x14ac:dyDescent="0.2"/>
    <row r="19566" ht="12.75" hidden="1" x14ac:dyDescent="0.2"/>
    <row r="19567" ht="12.75" hidden="1" x14ac:dyDescent="0.2"/>
    <row r="19568" ht="12.75" hidden="1" x14ac:dyDescent="0.2"/>
    <row r="19569" ht="12.75" hidden="1" x14ac:dyDescent="0.2"/>
    <row r="19570" ht="12.75" hidden="1" x14ac:dyDescent="0.2"/>
    <row r="19571" ht="12.75" hidden="1" x14ac:dyDescent="0.2"/>
    <row r="19572" ht="12.75" hidden="1" x14ac:dyDescent="0.2"/>
    <row r="19573" ht="12.75" hidden="1" x14ac:dyDescent="0.2"/>
    <row r="19574" ht="12.75" hidden="1" x14ac:dyDescent="0.2"/>
    <row r="19575" ht="12.75" hidden="1" x14ac:dyDescent="0.2"/>
    <row r="19576" ht="12.75" hidden="1" x14ac:dyDescent="0.2"/>
    <row r="19577" ht="12.75" hidden="1" x14ac:dyDescent="0.2"/>
    <row r="19578" ht="12.75" hidden="1" x14ac:dyDescent="0.2"/>
    <row r="19579" ht="12.75" hidden="1" x14ac:dyDescent="0.2"/>
    <row r="19580" ht="12.75" hidden="1" x14ac:dyDescent="0.2"/>
    <row r="19581" ht="12.75" hidden="1" x14ac:dyDescent="0.2"/>
    <row r="19582" ht="12.75" hidden="1" x14ac:dyDescent="0.2"/>
    <row r="19583" ht="12.75" hidden="1" x14ac:dyDescent="0.2"/>
    <row r="19584" ht="12.75" hidden="1" x14ac:dyDescent="0.2"/>
    <row r="19585" ht="12.75" hidden="1" x14ac:dyDescent="0.2"/>
    <row r="19586" ht="12.75" hidden="1" x14ac:dyDescent="0.2"/>
    <row r="19587" ht="12.75" hidden="1" x14ac:dyDescent="0.2"/>
    <row r="19588" ht="12.75" hidden="1" x14ac:dyDescent="0.2"/>
    <row r="19589" ht="12.75" hidden="1" x14ac:dyDescent="0.2"/>
    <row r="19590" ht="12.75" hidden="1" x14ac:dyDescent="0.2"/>
    <row r="19591" ht="12.75" hidden="1" x14ac:dyDescent="0.2"/>
    <row r="19592" ht="12.75" hidden="1" x14ac:dyDescent="0.2"/>
    <row r="19593" ht="12.75" hidden="1" x14ac:dyDescent="0.2"/>
    <row r="19594" ht="12.75" hidden="1" x14ac:dyDescent="0.2"/>
    <row r="19595" ht="12.75" hidden="1" x14ac:dyDescent="0.2"/>
    <row r="19596" ht="12.75" hidden="1" x14ac:dyDescent="0.2"/>
    <row r="19597" ht="12.75" hidden="1" x14ac:dyDescent="0.2"/>
    <row r="19598" ht="12.75" hidden="1" x14ac:dyDescent="0.2"/>
    <row r="19599" ht="12.75" hidden="1" x14ac:dyDescent="0.2"/>
    <row r="19600" ht="12.75" hidden="1" x14ac:dyDescent="0.2"/>
    <row r="19601" ht="12.75" hidden="1" x14ac:dyDescent="0.2"/>
    <row r="19602" ht="12.75" hidden="1" x14ac:dyDescent="0.2"/>
    <row r="19603" ht="12.75" hidden="1" x14ac:dyDescent="0.2"/>
    <row r="19604" ht="12.75" hidden="1" x14ac:dyDescent="0.2"/>
    <row r="19605" ht="12.75" hidden="1" x14ac:dyDescent="0.2"/>
    <row r="19606" ht="12.75" hidden="1" x14ac:dyDescent="0.2"/>
    <row r="19607" ht="12.75" hidden="1" x14ac:dyDescent="0.2"/>
    <row r="19608" ht="12.75" hidden="1" x14ac:dyDescent="0.2"/>
    <row r="19609" ht="12.75" hidden="1" x14ac:dyDescent="0.2"/>
    <row r="19610" ht="12.75" hidden="1" x14ac:dyDescent="0.2"/>
    <row r="19611" ht="12.75" hidden="1" x14ac:dyDescent="0.2"/>
    <row r="19612" ht="12.75" hidden="1" x14ac:dyDescent="0.2"/>
    <row r="19613" ht="12.75" hidden="1" x14ac:dyDescent="0.2"/>
    <row r="19614" ht="12.75" hidden="1" x14ac:dyDescent="0.2"/>
    <row r="19615" ht="12.75" hidden="1" x14ac:dyDescent="0.2"/>
    <row r="19616" ht="12.75" hidden="1" x14ac:dyDescent="0.2"/>
    <row r="19617" ht="12.75" hidden="1" x14ac:dyDescent="0.2"/>
    <row r="19618" ht="12.75" hidden="1" x14ac:dyDescent="0.2"/>
    <row r="19619" ht="12.75" hidden="1" x14ac:dyDescent="0.2"/>
    <row r="19620" ht="12.75" hidden="1" x14ac:dyDescent="0.2"/>
    <row r="19621" ht="12.75" hidden="1" x14ac:dyDescent="0.2"/>
    <row r="19622" ht="12.75" hidden="1" x14ac:dyDescent="0.2"/>
    <row r="19623" ht="12.75" hidden="1" x14ac:dyDescent="0.2"/>
    <row r="19624" ht="12.75" hidden="1" x14ac:dyDescent="0.2"/>
    <row r="19625" ht="12.75" hidden="1" x14ac:dyDescent="0.2"/>
    <row r="19626" ht="12.75" hidden="1" x14ac:dyDescent="0.2"/>
    <row r="19627" ht="12.75" hidden="1" x14ac:dyDescent="0.2"/>
    <row r="19628" ht="12.75" hidden="1" x14ac:dyDescent="0.2"/>
    <row r="19629" ht="12.75" hidden="1" x14ac:dyDescent="0.2"/>
    <row r="19630" ht="12.75" hidden="1" x14ac:dyDescent="0.2"/>
    <row r="19631" ht="12.75" hidden="1" x14ac:dyDescent="0.2"/>
    <row r="19632" ht="12.75" hidden="1" x14ac:dyDescent="0.2"/>
    <row r="19633" ht="12.75" hidden="1" x14ac:dyDescent="0.2"/>
    <row r="19634" ht="12.75" hidden="1" x14ac:dyDescent="0.2"/>
    <row r="19635" ht="12.75" hidden="1" x14ac:dyDescent="0.2"/>
    <row r="19636" ht="12.75" hidden="1" x14ac:dyDescent="0.2"/>
    <row r="19637" ht="12.75" hidden="1" x14ac:dyDescent="0.2"/>
    <row r="19638" ht="12.75" hidden="1" x14ac:dyDescent="0.2"/>
    <row r="19639" ht="12.75" hidden="1" x14ac:dyDescent="0.2"/>
    <row r="19640" ht="12.75" hidden="1" x14ac:dyDescent="0.2"/>
    <row r="19641" ht="12.75" hidden="1" x14ac:dyDescent="0.2"/>
    <row r="19642" ht="12.75" hidden="1" x14ac:dyDescent="0.2"/>
    <row r="19643" ht="12.75" hidden="1" x14ac:dyDescent="0.2"/>
    <row r="19644" ht="12.75" hidden="1" x14ac:dyDescent="0.2"/>
    <row r="19645" ht="12.75" hidden="1" x14ac:dyDescent="0.2"/>
    <row r="19646" ht="12.75" hidden="1" x14ac:dyDescent="0.2"/>
    <row r="19647" ht="12.75" hidden="1" x14ac:dyDescent="0.2"/>
    <row r="19648" ht="12.75" hidden="1" x14ac:dyDescent="0.2"/>
    <row r="19649" ht="12.75" hidden="1" x14ac:dyDescent="0.2"/>
    <row r="19650" ht="12.75" hidden="1" x14ac:dyDescent="0.2"/>
    <row r="19651" ht="12.75" hidden="1" x14ac:dyDescent="0.2"/>
    <row r="19652" ht="12.75" hidden="1" x14ac:dyDescent="0.2"/>
    <row r="19653" ht="12.75" hidden="1" x14ac:dyDescent="0.2"/>
    <row r="19654" ht="12.75" hidden="1" x14ac:dyDescent="0.2"/>
    <row r="19655" ht="12.75" hidden="1" x14ac:dyDescent="0.2"/>
    <row r="19656" ht="12.75" hidden="1" x14ac:dyDescent="0.2"/>
    <row r="19657" ht="12.75" hidden="1" x14ac:dyDescent="0.2"/>
    <row r="19658" ht="12.75" hidden="1" x14ac:dyDescent="0.2"/>
    <row r="19659" ht="12.75" hidden="1" x14ac:dyDescent="0.2"/>
    <row r="19660" ht="12.75" hidden="1" x14ac:dyDescent="0.2"/>
    <row r="19661" ht="12.75" hidden="1" x14ac:dyDescent="0.2"/>
    <row r="19662" ht="12.75" hidden="1" x14ac:dyDescent="0.2"/>
    <row r="19663" ht="12.75" hidden="1" x14ac:dyDescent="0.2"/>
    <row r="19664" ht="12.75" hidden="1" x14ac:dyDescent="0.2"/>
    <row r="19665" ht="12.75" hidden="1" x14ac:dyDescent="0.2"/>
    <row r="19666" ht="12.75" hidden="1" x14ac:dyDescent="0.2"/>
    <row r="19667" ht="12.75" hidden="1" x14ac:dyDescent="0.2"/>
    <row r="19668" ht="12.75" hidden="1" x14ac:dyDescent="0.2"/>
    <row r="19669" ht="12.75" hidden="1" x14ac:dyDescent="0.2"/>
    <row r="19670" ht="12.75" hidden="1" x14ac:dyDescent="0.2"/>
    <row r="19671" ht="12.75" hidden="1" x14ac:dyDescent="0.2"/>
    <row r="19672" ht="12.75" hidden="1" x14ac:dyDescent="0.2"/>
    <row r="19673" ht="12.75" hidden="1" x14ac:dyDescent="0.2"/>
    <row r="19674" ht="12.75" hidden="1" x14ac:dyDescent="0.2"/>
    <row r="19675" ht="12.75" hidden="1" x14ac:dyDescent="0.2"/>
    <row r="19676" ht="12.75" hidden="1" x14ac:dyDescent="0.2"/>
    <row r="19677" ht="12.75" hidden="1" x14ac:dyDescent="0.2"/>
    <row r="19678" ht="12.75" hidden="1" x14ac:dyDescent="0.2"/>
    <row r="19679" ht="12.75" hidden="1" x14ac:dyDescent="0.2"/>
    <row r="19680" ht="12.75" hidden="1" x14ac:dyDescent="0.2"/>
    <row r="19681" ht="12.75" hidden="1" x14ac:dyDescent="0.2"/>
    <row r="19682" ht="12.75" hidden="1" x14ac:dyDescent="0.2"/>
    <row r="19683" ht="12.75" hidden="1" x14ac:dyDescent="0.2"/>
    <row r="19684" ht="12.75" hidden="1" x14ac:dyDescent="0.2"/>
    <row r="19685" ht="12.75" hidden="1" x14ac:dyDescent="0.2"/>
    <row r="19686" ht="12.75" hidden="1" x14ac:dyDescent="0.2"/>
    <row r="19687" ht="12.75" hidden="1" x14ac:dyDescent="0.2"/>
    <row r="19688" ht="12.75" hidden="1" x14ac:dyDescent="0.2"/>
    <row r="19689" ht="12.75" hidden="1" x14ac:dyDescent="0.2"/>
    <row r="19690" ht="12.75" hidden="1" x14ac:dyDescent="0.2"/>
    <row r="19691" ht="12.75" hidden="1" x14ac:dyDescent="0.2"/>
    <row r="19692" ht="12.75" hidden="1" x14ac:dyDescent="0.2"/>
    <row r="19693" ht="12.75" hidden="1" x14ac:dyDescent="0.2"/>
    <row r="19694" ht="12.75" hidden="1" x14ac:dyDescent="0.2"/>
    <row r="19695" ht="12.75" hidden="1" x14ac:dyDescent="0.2"/>
    <row r="19696" ht="12.75" hidden="1" x14ac:dyDescent="0.2"/>
    <row r="19697" ht="12.75" hidden="1" x14ac:dyDescent="0.2"/>
    <row r="19698" ht="12.75" hidden="1" x14ac:dyDescent="0.2"/>
    <row r="19699" ht="12.75" hidden="1" x14ac:dyDescent="0.2"/>
    <row r="19700" ht="12.75" hidden="1" x14ac:dyDescent="0.2"/>
    <row r="19701" ht="12.75" hidden="1" x14ac:dyDescent="0.2"/>
    <row r="19702" ht="12.75" hidden="1" x14ac:dyDescent="0.2"/>
    <row r="19703" ht="12.75" hidden="1" x14ac:dyDescent="0.2"/>
    <row r="19704" ht="12.75" hidden="1" x14ac:dyDescent="0.2"/>
    <row r="19705" ht="12.75" hidden="1" x14ac:dyDescent="0.2"/>
    <row r="19706" ht="12.75" hidden="1" x14ac:dyDescent="0.2"/>
    <row r="19707" ht="12.75" hidden="1" x14ac:dyDescent="0.2"/>
    <row r="19708" ht="12.75" hidden="1" x14ac:dyDescent="0.2"/>
    <row r="19709" ht="12.75" hidden="1" x14ac:dyDescent="0.2"/>
    <row r="19710" ht="12.75" hidden="1" x14ac:dyDescent="0.2"/>
    <row r="19711" ht="12.75" hidden="1" x14ac:dyDescent="0.2"/>
    <row r="19712" ht="12.75" hidden="1" x14ac:dyDescent="0.2"/>
    <row r="19713" ht="12.75" hidden="1" x14ac:dyDescent="0.2"/>
    <row r="19714" ht="12.75" hidden="1" x14ac:dyDescent="0.2"/>
    <row r="19715" ht="12.75" hidden="1" x14ac:dyDescent="0.2"/>
    <row r="19716" ht="12.75" hidden="1" x14ac:dyDescent="0.2"/>
    <row r="19717" ht="12.75" hidden="1" x14ac:dyDescent="0.2"/>
    <row r="19718" ht="12.75" hidden="1" x14ac:dyDescent="0.2"/>
    <row r="19719" ht="12.75" hidden="1" x14ac:dyDescent="0.2"/>
    <row r="19720" ht="12.75" hidden="1" x14ac:dyDescent="0.2"/>
    <row r="19721" ht="12.75" hidden="1" x14ac:dyDescent="0.2"/>
    <row r="19722" ht="12.75" hidden="1" x14ac:dyDescent="0.2"/>
    <row r="19723" ht="12.75" hidden="1" x14ac:dyDescent="0.2"/>
    <row r="19724" ht="12.75" hidden="1" x14ac:dyDescent="0.2"/>
    <row r="19725" ht="12.75" hidden="1" x14ac:dyDescent="0.2"/>
    <row r="19726" ht="12.75" hidden="1" x14ac:dyDescent="0.2"/>
    <row r="19727" ht="12.75" hidden="1" x14ac:dyDescent="0.2"/>
    <row r="19728" ht="12.75" hidden="1" x14ac:dyDescent="0.2"/>
    <row r="19729" ht="12.75" hidden="1" x14ac:dyDescent="0.2"/>
    <row r="19730" ht="12.75" hidden="1" x14ac:dyDescent="0.2"/>
    <row r="19731" ht="12.75" hidden="1" x14ac:dyDescent="0.2"/>
    <row r="19732" ht="12.75" hidden="1" x14ac:dyDescent="0.2"/>
    <row r="19733" ht="12.75" hidden="1" x14ac:dyDescent="0.2"/>
    <row r="19734" ht="12.75" hidden="1" x14ac:dyDescent="0.2"/>
    <row r="19735" ht="12.75" hidden="1" x14ac:dyDescent="0.2"/>
    <row r="19736" ht="12.75" hidden="1" x14ac:dyDescent="0.2"/>
    <row r="19737" ht="12.75" hidden="1" x14ac:dyDescent="0.2"/>
    <row r="19738" ht="12.75" hidden="1" x14ac:dyDescent="0.2"/>
    <row r="19739" ht="12.75" hidden="1" x14ac:dyDescent="0.2"/>
    <row r="19740" ht="12.75" hidden="1" x14ac:dyDescent="0.2"/>
    <row r="19741" ht="12.75" hidden="1" x14ac:dyDescent="0.2"/>
    <row r="19742" ht="12.75" hidden="1" x14ac:dyDescent="0.2"/>
    <row r="19743" ht="12.75" hidden="1" x14ac:dyDescent="0.2"/>
    <row r="19744" ht="12.75" hidden="1" x14ac:dyDescent="0.2"/>
    <row r="19745" ht="12.75" hidden="1" x14ac:dyDescent="0.2"/>
    <row r="19746" ht="12.75" hidden="1" x14ac:dyDescent="0.2"/>
    <row r="19747" ht="12.75" hidden="1" x14ac:dyDescent="0.2"/>
    <row r="19748" ht="12.75" hidden="1" x14ac:dyDescent="0.2"/>
    <row r="19749" ht="12.75" hidden="1" x14ac:dyDescent="0.2"/>
    <row r="19750" ht="12.75" hidden="1" x14ac:dyDescent="0.2"/>
    <row r="19751" ht="12.75" hidden="1" x14ac:dyDescent="0.2"/>
    <row r="19752" ht="12.75" hidden="1" x14ac:dyDescent="0.2"/>
    <row r="19753" ht="12.75" hidden="1" x14ac:dyDescent="0.2"/>
    <row r="19754" ht="12.75" hidden="1" x14ac:dyDescent="0.2"/>
    <row r="19755" ht="12.75" hidden="1" x14ac:dyDescent="0.2"/>
    <row r="19756" ht="12.75" hidden="1" x14ac:dyDescent="0.2"/>
    <row r="19757" ht="12.75" hidden="1" x14ac:dyDescent="0.2"/>
    <row r="19758" ht="12.75" hidden="1" x14ac:dyDescent="0.2"/>
    <row r="19759" ht="12.75" hidden="1" x14ac:dyDescent="0.2"/>
    <row r="19760" ht="12.75" hidden="1" x14ac:dyDescent="0.2"/>
    <row r="19761" ht="12.75" hidden="1" x14ac:dyDescent="0.2"/>
    <row r="19762" ht="12.75" hidden="1" x14ac:dyDescent="0.2"/>
    <row r="19763" ht="12.75" hidden="1" x14ac:dyDescent="0.2"/>
    <row r="19764" ht="12.75" hidden="1" x14ac:dyDescent="0.2"/>
    <row r="19765" ht="12.75" hidden="1" x14ac:dyDescent="0.2"/>
    <row r="19766" ht="12.75" hidden="1" x14ac:dyDescent="0.2"/>
    <row r="19767" ht="12.75" hidden="1" x14ac:dyDescent="0.2"/>
    <row r="19768" ht="12.75" hidden="1" x14ac:dyDescent="0.2"/>
    <row r="19769" ht="12.75" hidden="1" x14ac:dyDescent="0.2"/>
    <row r="19770" ht="12.75" hidden="1" x14ac:dyDescent="0.2"/>
    <row r="19771" ht="12.75" hidden="1" x14ac:dyDescent="0.2"/>
    <row r="19772" ht="12.75" hidden="1" x14ac:dyDescent="0.2"/>
    <row r="19773" ht="12.75" hidden="1" x14ac:dyDescent="0.2"/>
    <row r="19774" ht="12.75" hidden="1" x14ac:dyDescent="0.2"/>
    <row r="19775" ht="12.75" hidden="1" x14ac:dyDescent="0.2"/>
    <row r="19776" ht="12.75" hidden="1" x14ac:dyDescent="0.2"/>
    <row r="19777" ht="12.75" hidden="1" x14ac:dyDescent="0.2"/>
    <row r="19778" ht="12.75" hidden="1" x14ac:dyDescent="0.2"/>
    <row r="19779" ht="12.75" hidden="1" x14ac:dyDescent="0.2"/>
    <row r="19780" ht="12.75" hidden="1" x14ac:dyDescent="0.2"/>
    <row r="19781" ht="12.75" hidden="1" x14ac:dyDescent="0.2"/>
    <row r="19782" ht="12.75" hidden="1" x14ac:dyDescent="0.2"/>
    <row r="19783" ht="12.75" hidden="1" x14ac:dyDescent="0.2"/>
    <row r="19784" ht="12.75" hidden="1" x14ac:dyDescent="0.2"/>
    <row r="19785" ht="12.75" hidden="1" x14ac:dyDescent="0.2"/>
    <row r="19786" ht="12.75" hidden="1" x14ac:dyDescent="0.2"/>
    <row r="19787" ht="12.75" hidden="1" x14ac:dyDescent="0.2"/>
    <row r="19788" ht="12.75" hidden="1" x14ac:dyDescent="0.2"/>
    <row r="19789" ht="12.75" hidden="1" x14ac:dyDescent="0.2"/>
    <row r="19790" ht="12.75" hidden="1" x14ac:dyDescent="0.2"/>
    <row r="19791" ht="12.75" hidden="1" x14ac:dyDescent="0.2"/>
    <row r="19792" ht="12.75" hidden="1" x14ac:dyDescent="0.2"/>
    <row r="19793" ht="12.75" hidden="1" x14ac:dyDescent="0.2"/>
    <row r="19794" ht="12.75" hidden="1" x14ac:dyDescent="0.2"/>
    <row r="19795" ht="12.75" hidden="1" x14ac:dyDescent="0.2"/>
    <row r="19796" ht="12.75" hidden="1" x14ac:dyDescent="0.2"/>
    <row r="19797" ht="12.75" hidden="1" x14ac:dyDescent="0.2"/>
    <row r="19798" ht="12.75" hidden="1" x14ac:dyDescent="0.2"/>
    <row r="19799" ht="12.75" hidden="1" x14ac:dyDescent="0.2"/>
    <row r="19800" ht="12.75" hidden="1" x14ac:dyDescent="0.2"/>
    <row r="19801" ht="12.75" hidden="1" x14ac:dyDescent="0.2"/>
    <row r="19802" ht="12.75" hidden="1" x14ac:dyDescent="0.2"/>
    <row r="19803" ht="12.75" hidden="1" x14ac:dyDescent="0.2"/>
    <row r="19804" ht="12.75" hidden="1" x14ac:dyDescent="0.2"/>
    <row r="19805" ht="12.75" hidden="1" x14ac:dyDescent="0.2"/>
    <row r="19806" ht="12.75" hidden="1" x14ac:dyDescent="0.2"/>
    <row r="19807" ht="12.75" hidden="1" x14ac:dyDescent="0.2"/>
    <row r="19808" ht="12.75" hidden="1" x14ac:dyDescent="0.2"/>
    <row r="19809" ht="12.75" hidden="1" x14ac:dyDescent="0.2"/>
    <row r="19810" ht="12.75" hidden="1" x14ac:dyDescent="0.2"/>
    <row r="19811" ht="12.75" hidden="1" x14ac:dyDescent="0.2"/>
    <row r="19812" ht="12.75" hidden="1" x14ac:dyDescent="0.2"/>
    <row r="19813" ht="12.75" hidden="1" x14ac:dyDescent="0.2"/>
    <row r="19814" ht="12.75" hidden="1" x14ac:dyDescent="0.2"/>
    <row r="19815" ht="12.75" hidden="1" x14ac:dyDescent="0.2"/>
    <row r="19816" ht="12.75" hidden="1" x14ac:dyDescent="0.2"/>
    <row r="19817" ht="12.75" hidden="1" x14ac:dyDescent="0.2"/>
    <row r="19818" ht="12.75" hidden="1" x14ac:dyDescent="0.2"/>
    <row r="19819" ht="12.75" hidden="1" x14ac:dyDescent="0.2"/>
    <row r="19820" ht="12.75" hidden="1" x14ac:dyDescent="0.2"/>
    <row r="19821" ht="12.75" hidden="1" x14ac:dyDescent="0.2"/>
    <row r="19822" ht="12.75" hidden="1" x14ac:dyDescent="0.2"/>
    <row r="19823" ht="12.75" hidden="1" x14ac:dyDescent="0.2"/>
    <row r="19824" ht="12.75" hidden="1" x14ac:dyDescent="0.2"/>
    <row r="19825" ht="12.75" hidden="1" x14ac:dyDescent="0.2"/>
    <row r="19826" ht="12.75" hidden="1" x14ac:dyDescent="0.2"/>
    <row r="19827" ht="12.75" hidden="1" x14ac:dyDescent="0.2"/>
    <row r="19828" ht="12.75" hidden="1" x14ac:dyDescent="0.2"/>
    <row r="19829" ht="12.75" hidden="1" x14ac:dyDescent="0.2"/>
    <row r="19830" ht="12.75" hidden="1" x14ac:dyDescent="0.2"/>
    <row r="19831" ht="12.75" hidden="1" x14ac:dyDescent="0.2"/>
    <row r="19832" ht="12.75" hidden="1" x14ac:dyDescent="0.2"/>
    <row r="19833" ht="12.75" hidden="1" x14ac:dyDescent="0.2"/>
    <row r="19834" ht="12.75" hidden="1" x14ac:dyDescent="0.2"/>
    <row r="19835" ht="12.75" hidden="1" x14ac:dyDescent="0.2"/>
    <row r="19836" ht="12.75" hidden="1" x14ac:dyDescent="0.2"/>
    <row r="19837" ht="12.75" hidden="1" x14ac:dyDescent="0.2"/>
    <row r="19838" ht="12.75" hidden="1" x14ac:dyDescent="0.2"/>
    <row r="19839" ht="12.75" hidden="1" x14ac:dyDescent="0.2"/>
    <row r="19840" ht="12.75" hidden="1" x14ac:dyDescent="0.2"/>
    <row r="19841" ht="12.75" hidden="1" x14ac:dyDescent="0.2"/>
    <row r="19842" ht="12.75" hidden="1" x14ac:dyDescent="0.2"/>
    <row r="19843" ht="12.75" hidden="1" x14ac:dyDescent="0.2"/>
    <row r="19844" ht="12.75" hidden="1" x14ac:dyDescent="0.2"/>
    <row r="19845" ht="12.75" hidden="1" x14ac:dyDescent="0.2"/>
    <row r="19846" ht="12.75" hidden="1" x14ac:dyDescent="0.2"/>
    <row r="19847" ht="12.75" hidden="1" x14ac:dyDescent="0.2"/>
    <row r="19848" ht="12.75" hidden="1" x14ac:dyDescent="0.2"/>
    <row r="19849" ht="12.75" hidden="1" x14ac:dyDescent="0.2"/>
    <row r="19850" ht="12.75" hidden="1" x14ac:dyDescent="0.2"/>
    <row r="19851" ht="12.75" hidden="1" x14ac:dyDescent="0.2"/>
    <row r="19852" ht="12.75" hidden="1" x14ac:dyDescent="0.2"/>
    <row r="19853" ht="12.75" hidden="1" x14ac:dyDescent="0.2"/>
    <row r="19854" ht="12.75" hidden="1" x14ac:dyDescent="0.2"/>
    <row r="19855" ht="12.75" hidden="1" x14ac:dyDescent="0.2"/>
    <row r="19856" ht="12.75" hidden="1" x14ac:dyDescent="0.2"/>
    <row r="19857" ht="12.75" hidden="1" x14ac:dyDescent="0.2"/>
    <row r="19858" ht="12.75" hidden="1" x14ac:dyDescent="0.2"/>
    <row r="19859" ht="12.75" hidden="1" x14ac:dyDescent="0.2"/>
    <row r="19860" ht="12.75" hidden="1" x14ac:dyDescent="0.2"/>
    <row r="19861" ht="12.75" hidden="1" x14ac:dyDescent="0.2"/>
    <row r="19862" ht="12.75" hidden="1" x14ac:dyDescent="0.2"/>
    <row r="19863" ht="12.75" hidden="1" x14ac:dyDescent="0.2"/>
    <row r="19864" ht="12.75" hidden="1" x14ac:dyDescent="0.2"/>
    <row r="19865" ht="12.75" hidden="1" x14ac:dyDescent="0.2"/>
    <row r="19866" ht="12.75" hidden="1" x14ac:dyDescent="0.2"/>
    <row r="19867" ht="12.75" hidden="1" x14ac:dyDescent="0.2"/>
    <row r="19868" ht="12.75" hidden="1" x14ac:dyDescent="0.2"/>
    <row r="19869" ht="12.75" hidden="1" x14ac:dyDescent="0.2"/>
    <row r="19870" ht="12.75" hidden="1" x14ac:dyDescent="0.2"/>
    <row r="19871" ht="12.75" hidden="1" x14ac:dyDescent="0.2"/>
    <row r="19872" ht="12.75" hidden="1" x14ac:dyDescent="0.2"/>
    <row r="19873" ht="12.75" hidden="1" x14ac:dyDescent="0.2"/>
    <row r="19874" ht="12.75" hidden="1" x14ac:dyDescent="0.2"/>
    <row r="19875" ht="12.75" hidden="1" x14ac:dyDescent="0.2"/>
    <row r="19876" ht="12.75" hidden="1" x14ac:dyDescent="0.2"/>
    <row r="19877" ht="12.75" hidden="1" x14ac:dyDescent="0.2"/>
    <row r="19878" ht="12.75" hidden="1" x14ac:dyDescent="0.2"/>
    <row r="19879" ht="12.75" hidden="1" x14ac:dyDescent="0.2"/>
    <row r="19880" ht="12.75" hidden="1" x14ac:dyDescent="0.2"/>
    <row r="19881" ht="12.75" hidden="1" x14ac:dyDescent="0.2"/>
    <row r="19882" ht="12.75" hidden="1" x14ac:dyDescent="0.2"/>
    <row r="19883" ht="12.75" hidden="1" x14ac:dyDescent="0.2"/>
    <row r="19884" ht="12.75" hidden="1" x14ac:dyDescent="0.2"/>
    <row r="19885" ht="12.75" hidden="1" x14ac:dyDescent="0.2"/>
    <row r="19886" ht="12.75" hidden="1" x14ac:dyDescent="0.2"/>
    <row r="19887" ht="12.75" hidden="1" x14ac:dyDescent="0.2"/>
    <row r="19888" ht="12.75" hidden="1" x14ac:dyDescent="0.2"/>
    <row r="19889" ht="12.75" hidden="1" x14ac:dyDescent="0.2"/>
    <row r="19890" ht="12.75" hidden="1" x14ac:dyDescent="0.2"/>
    <row r="19891" ht="12.75" hidden="1" x14ac:dyDescent="0.2"/>
    <row r="19892" ht="12.75" hidden="1" x14ac:dyDescent="0.2"/>
    <row r="19893" ht="12.75" hidden="1" x14ac:dyDescent="0.2"/>
    <row r="19894" ht="12.75" hidden="1" x14ac:dyDescent="0.2"/>
    <row r="19895" ht="12.75" hidden="1" x14ac:dyDescent="0.2"/>
    <row r="19896" ht="12.75" hidden="1" x14ac:dyDescent="0.2"/>
    <row r="19897" ht="12.75" hidden="1" x14ac:dyDescent="0.2"/>
    <row r="19898" ht="12.75" hidden="1" x14ac:dyDescent="0.2"/>
    <row r="19899" ht="12.75" hidden="1" x14ac:dyDescent="0.2"/>
    <row r="19900" ht="12.75" hidden="1" x14ac:dyDescent="0.2"/>
    <row r="19901" ht="12.75" hidden="1" x14ac:dyDescent="0.2"/>
    <row r="19902" ht="12.75" hidden="1" x14ac:dyDescent="0.2"/>
    <row r="19903" ht="12.75" hidden="1" x14ac:dyDescent="0.2"/>
    <row r="19904" ht="12.75" hidden="1" x14ac:dyDescent="0.2"/>
    <row r="19905" ht="12.75" hidden="1" x14ac:dyDescent="0.2"/>
    <row r="19906" ht="12.75" hidden="1" x14ac:dyDescent="0.2"/>
    <row r="19907" ht="12.75" hidden="1" x14ac:dyDescent="0.2"/>
    <row r="19908" ht="12.75" hidden="1" x14ac:dyDescent="0.2"/>
    <row r="19909" ht="12.75" hidden="1" x14ac:dyDescent="0.2"/>
    <row r="19910" ht="12.75" hidden="1" x14ac:dyDescent="0.2"/>
    <row r="19911" ht="12.75" hidden="1" x14ac:dyDescent="0.2"/>
    <row r="19912" ht="12.75" hidden="1" x14ac:dyDescent="0.2"/>
    <row r="19913" ht="12.75" hidden="1" x14ac:dyDescent="0.2"/>
    <row r="19914" ht="12.75" hidden="1" x14ac:dyDescent="0.2"/>
    <row r="19915" ht="12.75" hidden="1" x14ac:dyDescent="0.2"/>
    <row r="19916" ht="12.75" hidden="1" x14ac:dyDescent="0.2"/>
    <row r="19917" ht="12.75" hidden="1" x14ac:dyDescent="0.2"/>
    <row r="19918" ht="12.75" hidden="1" x14ac:dyDescent="0.2"/>
    <row r="19919" ht="12.75" hidden="1" x14ac:dyDescent="0.2"/>
    <row r="19920" ht="12.75" hidden="1" x14ac:dyDescent="0.2"/>
    <row r="19921" ht="12.75" hidden="1" x14ac:dyDescent="0.2"/>
    <row r="19922" ht="12.75" hidden="1" x14ac:dyDescent="0.2"/>
    <row r="19923" ht="12.75" hidden="1" x14ac:dyDescent="0.2"/>
    <row r="19924" ht="12.75" hidden="1" x14ac:dyDescent="0.2"/>
    <row r="19925" ht="12.75" hidden="1" x14ac:dyDescent="0.2"/>
    <row r="19926" ht="12.75" hidden="1" x14ac:dyDescent="0.2"/>
    <row r="19927" ht="12.75" hidden="1" x14ac:dyDescent="0.2"/>
    <row r="19928" ht="12.75" hidden="1" x14ac:dyDescent="0.2"/>
    <row r="19929" ht="12.75" hidden="1" x14ac:dyDescent="0.2"/>
    <row r="19930" ht="12.75" hidden="1" x14ac:dyDescent="0.2"/>
    <row r="19931" ht="12.75" hidden="1" x14ac:dyDescent="0.2"/>
    <row r="19932" ht="12.75" hidden="1" x14ac:dyDescent="0.2"/>
    <row r="19933" ht="12.75" hidden="1" x14ac:dyDescent="0.2"/>
    <row r="19934" ht="12.75" hidden="1" x14ac:dyDescent="0.2"/>
    <row r="19935" ht="12.75" hidden="1" x14ac:dyDescent="0.2"/>
    <row r="19936" ht="12.75" hidden="1" x14ac:dyDescent="0.2"/>
    <row r="19937" ht="12.75" hidden="1" x14ac:dyDescent="0.2"/>
    <row r="19938" ht="12.75" hidden="1" x14ac:dyDescent="0.2"/>
    <row r="19939" ht="12.75" hidden="1" x14ac:dyDescent="0.2"/>
    <row r="19940" ht="12.75" hidden="1" x14ac:dyDescent="0.2"/>
    <row r="19941" ht="12.75" hidden="1" x14ac:dyDescent="0.2"/>
    <row r="19942" ht="12.75" hidden="1" x14ac:dyDescent="0.2"/>
    <row r="19943" ht="12.75" hidden="1" x14ac:dyDescent="0.2"/>
    <row r="19944" ht="12.75" hidden="1" x14ac:dyDescent="0.2"/>
    <row r="19945" ht="12.75" hidden="1" x14ac:dyDescent="0.2"/>
    <row r="19946" ht="12.75" hidden="1" x14ac:dyDescent="0.2"/>
    <row r="19947" ht="12.75" hidden="1" x14ac:dyDescent="0.2"/>
    <row r="19948" ht="12.75" hidden="1" x14ac:dyDescent="0.2"/>
    <row r="19949" ht="12.75" hidden="1" x14ac:dyDescent="0.2"/>
    <row r="19950" ht="12.75" hidden="1" x14ac:dyDescent="0.2"/>
    <row r="19951" ht="12.75" hidden="1" x14ac:dyDescent="0.2"/>
    <row r="19952" ht="12.75" hidden="1" x14ac:dyDescent="0.2"/>
    <row r="19953" ht="12.75" hidden="1" x14ac:dyDescent="0.2"/>
    <row r="19954" ht="12.75" hidden="1" x14ac:dyDescent="0.2"/>
    <row r="19955" ht="12.75" hidden="1" x14ac:dyDescent="0.2"/>
    <row r="19956" ht="12.75" hidden="1" x14ac:dyDescent="0.2"/>
    <row r="19957" ht="12.75" hidden="1" x14ac:dyDescent="0.2"/>
    <row r="19958" ht="12.75" hidden="1" x14ac:dyDescent="0.2"/>
    <row r="19959" ht="12.75" hidden="1" x14ac:dyDescent="0.2"/>
    <row r="19960" ht="12.75" hidden="1" x14ac:dyDescent="0.2"/>
    <row r="19961" ht="12.75" hidden="1" x14ac:dyDescent="0.2"/>
    <row r="19962" ht="12.75" hidden="1" x14ac:dyDescent="0.2"/>
    <row r="19963" ht="12.75" hidden="1" x14ac:dyDescent="0.2"/>
    <row r="19964" ht="12.75" hidden="1" x14ac:dyDescent="0.2"/>
    <row r="19965" ht="12.75" hidden="1" x14ac:dyDescent="0.2"/>
    <row r="19966" ht="12.75" hidden="1" x14ac:dyDescent="0.2"/>
    <row r="19967" ht="12.75" hidden="1" x14ac:dyDescent="0.2"/>
    <row r="19968" ht="12.75" hidden="1" x14ac:dyDescent="0.2"/>
    <row r="19969" ht="12.75" hidden="1" x14ac:dyDescent="0.2"/>
    <row r="19970" ht="12.75" hidden="1" x14ac:dyDescent="0.2"/>
    <row r="19971" ht="12.75" hidden="1" x14ac:dyDescent="0.2"/>
    <row r="19972" ht="12.75" hidden="1" x14ac:dyDescent="0.2"/>
    <row r="19973" ht="12.75" hidden="1" x14ac:dyDescent="0.2"/>
    <row r="19974" ht="12.75" hidden="1" x14ac:dyDescent="0.2"/>
    <row r="19975" ht="12.75" hidden="1" x14ac:dyDescent="0.2"/>
    <row r="19976" ht="12.75" hidden="1" x14ac:dyDescent="0.2"/>
    <row r="19977" ht="12.75" hidden="1" x14ac:dyDescent="0.2"/>
    <row r="19978" ht="12.75" hidden="1" x14ac:dyDescent="0.2"/>
    <row r="19979" ht="12.75" hidden="1" x14ac:dyDescent="0.2"/>
    <row r="19980" ht="12.75" hidden="1" x14ac:dyDescent="0.2"/>
    <row r="19981" ht="12.75" hidden="1" x14ac:dyDescent="0.2"/>
    <row r="19982" ht="12.75" hidden="1" x14ac:dyDescent="0.2"/>
    <row r="19983" ht="12.75" hidden="1" x14ac:dyDescent="0.2"/>
    <row r="19984" ht="12.75" hidden="1" x14ac:dyDescent="0.2"/>
    <row r="19985" ht="12.75" hidden="1" x14ac:dyDescent="0.2"/>
    <row r="19986" ht="12.75" hidden="1" x14ac:dyDescent="0.2"/>
    <row r="19987" ht="12.75" hidden="1" x14ac:dyDescent="0.2"/>
    <row r="19988" ht="12.75" hidden="1" x14ac:dyDescent="0.2"/>
    <row r="19989" ht="12.75" hidden="1" x14ac:dyDescent="0.2"/>
    <row r="19990" ht="12.75" hidden="1" x14ac:dyDescent="0.2"/>
    <row r="19991" ht="12.75" hidden="1" x14ac:dyDescent="0.2"/>
    <row r="19992" ht="12.75" hidden="1" x14ac:dyDescent="0.2"/>
    <row r="19993" ht="12.75" hidden="1" x14ac:dyDescent="0.2"/>
    <row r="19994" ht="12.75" hidden="1" x14ac:dyDescent="0.2"/>
    <row r="19995" ht="12.75" hidden="1" x14ac:dyDescent="0.2"/>
    <row r="19996" ht="12.75" hidden="1" x14ac:dyDescent="0.2"/>
    <row r="19997" ht="12.75" hidden="1" x14ac:dyDescent="0.2"/>
    <row r="19998" ht="12.75" hidden="1" x14ac:dyDescent="0.2"/>
    <row r="19999" ht="12.75" hidden="1" x14ac:dyDescent="0.2"/>
    <row r="20000" ht="12.75" hidden="1" x14ac:dyDescent="0.2"/>
    <row r="20001" ht="12.75" hidden="1" x14ac:dyDescent="0.2"/>
    <row r="20002" ht="12.75" hidden="1" x14ac:dyDescent="0.2"/>
    <row r="20003" ht="12.75" hidden="1" x14ac:dyDescent="0.2"/>
    <row r="20004" ht="12.75" hidden="1" x14ac:dyDescent="0.2"/>
    <row r="20005" ht="12.75" hidden="1" x14ac:dyDescent="0.2"/>
    <row r="20006" ht="12.75" hidden="1" x14ac:dyDescent="0.2"/>
    <row r="20007" ht="12.75" hidden="1" x14ac:dyDescent="0.2"/>
    <row r="20008" ht="12.75" hidden="1" x14ac:dyDescent="0.2"/>
    <row r="20009" ht="12.75" hidden="1" x14ac:dyDescent="0.2"/>
    <row r="20010" ht="12.75" hidden="1" x14ac:dyDescent="0.2"/>
    <row r="20011" ht="12.75" hidden="1" x14ac:dyDescent="0.2"/>
    <row r="20012" ht="12.75" hidden="1" x14ac:dyDescent="0.2"/>
    <row r="20013" ht="12.75" hidden="1" x14ac:dyDescent="0.2"/>
    <row r="20014" ht="12.75" hidden="1" x14ac:dyDescent="0.2"/>
    <row r="20015" ht="12.75" hidden="1" x14ac:dyDescent="0.2"/>
    <row r="20016" ht="12.75" hidden="1" x14ac:dyDescent="0.2"/>
    <row r="20017" ht="12.75" hidden="1" x14ac:dyDescent="0.2"/>
    <row r="20018" ht="12.75" hidden="1" x14ac:dyDescent="0.2"/>
    <row r="20019" ht="12.75" hidden="1" x14ac:dyDescent="0.2"/>
    <row r="20020" ht="12.75" hidden="1" x14ac:dyDescent="0.2"/>
    <row r="20021" ht="12.75" hidden="1" x14ac:dyDescent="0.2"/>
    <row r="20022" ht="12.75" hidden="1" x14ac:dyDescent="0.2"/>
    <row r="20023" ht="12.75" hidden="1" x14ac:dyDescent="0.2"/>
    <row r="20024" ht="12.75" hidden="1" x14ac:dyDescent="0.2"/>
    <row r="20025" ht="12.75" hidden="1" x14ac:dyDescent="0.2"/>
    <row r="20026" ht="12.75" hidden="1" x14ac:dyDescent="0.2"/>
    <row r="20027" ht="12.75" hidden="1" x14ac:dyDescent="0.2"/>
    <row r="20028" ht="12.75" hidden="1" x14ac:dyDescent="0.2"/>
    <row r="20029" ht="12.75" hidden="1" x14ac:dyDescent="0.2"/>
    <row r="20030" ht="12.75" hidden="1" x14ac:dyDescent="0.2"/>
    <row r="20031" ht="12.75" hidden="1" x14ac:dyDescent="0.2"/>
    <row r="20032" ht="12.75" hidden="1" x14ac:dyDescent="0.2"/>
    <row r="20033" ht="12.75" hidden="1" x14ac:dyDescent="0.2"/>
    <row r="20034" ht="12.75" hidden="1" x14ac:dyDescent="0.2"/>
    <row r="20035" ht="12.75" hidden="1" x14ac:dyDescent="0.2"/>
    <row r="20036" ht="12.75" hidden="1" x14ac:dyDescent="0.2"/>
    <row r="20037" ht="12.75" hidden="1" x14ac:dyDescent="0.2"/>
    <row r="20038" ht="12.75" hidden="1" x14ac:dyDescent="0.2"/>
    <row r="20039" ht="12.75" hidden="1" x14ac:dyDescent="0.2"/>
    <row r="20040" ht="12.75" hidden="1" x14ac:dyDescent="0.2"/>
    <row r="20041" ht="12.75" hidden="1" x14ac:dyDescent="0.2"/>
    <row r="20042" ht="12.75" hidden="1" x14ac:dyDescent="0.2"/>
    <row r="20043" ht="12.75" hidden="1" x14ac:dyDescent="0.2"/>
    <row r="20044" ht="12.75" hidden="1" x14ac:dyDescent="0.2"/>
    <row r="20045" ht="12.75" hidden="1" x14ac:dyDescent="0.2"/>
    <row r="20046" ht="12.75" hidden="1" x14ac:dyDescent="0.2"/>
    <row r="20047" ht="12.75" hidden="1" x14ac:dyDescent="0.2"/>
    <row r="20048" ht="12.75" hidden="1" x14ac:dyDescent="0.2"/>
    <row r="20049" ht="12.75" hidden="1" x14ac:dyDescent="0.2"/>
    <row r="20050" ht="12.75" hidden="1" x14ac:dyDescent="0.2"/>
    <row r="20051" ht="12.75" hidden="1" x14ac:dyDescent="0.2"/>
    <row r="20052" ht="12.75" hidden="1" x14ac:dyDescent="0.2"/>
    <row r="20053" ht="12.75" hidden="1" x14ac:dyDescent="0.2"/>
    <row r="20054" ht="12.75" hidden="1" x14ac:dyDescent="0.2"/>
    <row r="20055" ht="12.75" hidden="1" x14ac:dyDescent="0.2"/>
    <row r="20056" ht="12.75" hidden="1" x14ac:dyDescent="0.2"/>
    <row r="20057" ht="12.75" hidden="1" x14ac:dyDescent="0.2"/>
    <row r="20058" ht="12.75" hidden="1" x14ac:dyDescent="0.2"/>
    <row r="20059" ht="12.75" hidden="1" x14ac:dyDescent="0.2"/>
    <row r="20060" ht="12.75" hidden="1" x14ac:dyDescent="0.2"/>
    <row r="20061" ht="12.75" hidden="1" x14ac:dyDescent="0.2"/>
    <row r="20062" ht="12.75" hidden="1" x14ac:dyDescent="0.2"/>
    <row r="20063" ht="12.75" hidden="1" x14ac:dyDescent="0.2"/>
    <row r="20064" ht="12.75" hidden="1" x14ac:dyDescent="0.2"/>
    <row r="20065" ht="12.75" hidden="1" x14ac:dyDescent="0.2"/>
    <row r="20066" ht="12.75" hidden="1" x14ac:dyDescent="0.2"/>
    <row r="20067" ht="12.75" hidden="1" x14ac:dyDescent="0.2"/>
    <row r="20068" ht="12.75" hidden="1" x14ac:dyDescent="0.2"/>
    <row r="20069" ht="12.75" hidden="1" x14ac:dyDescent="0.2"/>
    <row r="20070" ht="12.75" hidden="1" x14ac:dyDescent="0.2"/>
    <row r="20071" ht="12.75" hidden="1" x14ac:dyDescent="0.2"/>
    <row r="20072" ht="12.75" hidden="1" x14ac:dyDescent="0.2"/>
    <row r="20073" ht="12.75" hidden="1" x14ac:dyDescent="0.2"/>
    <row r="20074" ht="12.75" hidden="1" x14ac:dyDescent="0.2"/>
    <row r="20075" ht="12.75" hidden="1" x14ac:dyDescent="0.2"/>
    <row r="20076" ht="12.75" hidden="1" x14ac:dyDescent="0.2"/>
    <row r="20077" ht="12.75" hidden="1" x14ac:dyDescent="0.2"/>
    <row r="20078" ht="12.75" hidden="1" x14ac:dyDescent="0.2"/>
    <row r="20079" ht="12.75" hidden="1" x14ac:dyDescent="0.2"/>
    <row r="20080" ht="12.75" hidden="1" x14ac:dyDescent="0.2"/>
    <row r="20081" ht="12.75" hidden="1" x14ac:dyDescent="0.2"/>
    <row r="20082" ht="12.75" hidden="1" x14ac:dyDescent="0.2"/>
    <row r="20083" ht="12.75" hidden="1" x14ac:dyDescent="0.2"/>
    <row r="20084" ht="12.75" hidden="1" x14ac:dyDescent="0.2"/>
    <row r="20085" ht="12.75" hidden="1" x14ac:dyDescent="0.2"/>
    <row r="20086" ht="12.75" hidden="1" x14ac:dyDescent="0.2"/>
    <row r="20087" ht="12.75" hidden="1" x14ac:dyDescent="0.2"/>
    <row r="20088" ht="12.75" hidden="1" x14ac:dyDescent="0.2"/>
    <row r="20089" ht="12.75" hidden="1" x14ac:dyDescent="0.2"/>
    <row r="20090" ht="12.75" hidden="1" x14ac:dyDescent="0.2"/>
    <row r="20091" ht="12.75" hidden="1" x14ac:dyDescent="0.2"/>
    <row r="20092" ht="12.75" hidden="1" x14ac:dyDescent="0.2"/>
    <row r="20093" ht="12.75" hidden="1" x14ac:dyDescent="0.2"/>
    <row r="20094" ht="12.75" hidden="1" x14ac:dyDescent="0.2"/>
    <row r="20095" ht="12.75" hidden="1" x14ac:dyDescent="0.2"/>
    <row r="20096" ht="12.75" hidden="1" x14ac:dyDescent="0.2"/>
    <row r="20097" ht="12.75" hidden="1" x14ac:dyDescent="0.2"/>
    <row r="20098" ht="12.75" hidden="1" x14ac:dyDescent="0.2"/>
    <row r="20099" ht="12.75" hidden="1" x14ac:dyDescent="0.2"/>
    <row r="20100" ht="12.75" hidden="1" x14ac:dyDescent="0.2"/>
    <row r="20101" ht="12.75" hidden="1" x14ac:dyDescent="0.2"/>
    <row r="20102" ht="12.75" hidden="1" x14ac:dyDescent="0.2"/>
    <row r="20103" ht="12.75" hidden="1" x14ac:dyDescent="0.2"/>
    <row r="20104" ht="12.75" hidden="1" x14ac:dyDescent="0.2"/>
    <row r="20105" ht="12.75" hidden="1" x14ac:dyDescent="0.2"/>
    <row r="20106" ht="12.75" hidden="1" x14ac:dyDescent="0.2"/>
    <row r="20107" ht="12.75" hidden="1" x14ac:dyDescent="0.2"/>
    <row r="20108" ht="12.75" hidden="1" x14ac:dyDescent="0.2"/>
    <row r="20109" ht="12.75" hidden="1" x14ac:dyDescent="0.2"/>
    <row r="20110" ht="12.75" hidden="1" x14ac:dyDescent="0.2"/>
    <row r="20111" ht="12.75" hidden="1" x14ac:dyDescent="0.2"/>
    <row r="20112" ht="12.75" hidden="1" x14ac:dyDescent="0.2"/>
    <row r="20113" ht="12.75" hidden="1" x14ac:dyDescent="0.2"/>
    <row r="20114" ht="12.75" hidden="1" x14ac:dyDescent="0.2"/>
    <row r="20115" ht="12.75" hidden="1" x14ac:dyDescent="0.2"/>
    <row r="20116" ht="12.75" hidden="1" x14ac:dyDescent="0.2"/>
    <row r="20117" ht="12.75" hidden="1" x14ac:dyDescent="0.2"/>
    <row r="20118" ht="12.75" hidden="1" x14ac:dyDescent="0.2"/>
    <row r="20119" ht="12.75" hidden="1" x14ac:dyDescent="0.2"/>
    <row r="20120" ht="12.75" hidden="1" x14ac:dyDescent="0.2"/>
    <row r="20121" ht="12.75" hidden="1" x14ac:dyDescent="0.2"/>
    <row r="20122" ht="12.75" hidden="1" x14ac:dyDescent="0.2"/>
    <row r="20123" ht="12.75" hidden="1" x14ac:dyDescent="0.2"/>
    <row r="20124" ht="12.75" hidden="1" x14ac:dyDescent="0.2"/>
    <row r="20125" ht="12.75" hidden="1" x14ac:dyDescent="0.2"/>
    <row r="20126" ht="12.75" hidden="1" x14ac:dyDescent="0.2"/>
    <row r="20127" ht="12.75" hidden="1" x14ac:dyDescent="0.2"/>
    <row r="20128" ht="12.75" hidden="1" x14ac:dyDescent="0.2"/>
    <row r="20129" ht="12.75" hidden="1" x14ac:dyDescent="0.2"/>
    <row r="20130" ht="12.75" hidden="1" x14ac:dyDescent="0.2"/>
    <row r="20131" ht="12.75" hidden="1" x14ac:dyDescent="0.2"/>
    <row r="20132" ht="12.75" hidden="1" x14ac:dyDescent="0.2"/>
    <row r="20133" ht="12.75" hidden="1" x14ac:dyDescent="0.2"/>
    <row r="20134" ht="12.75" hidden="1" x14ac:dyDescent="0.2"/>
    <row r="20135" ht="12.75" hidden="1" x14ac:dyDescent="0.2"/>
    <row r="20136" ht="12.75" hidden="1" x14ac:dyDescent="0.2"/>
    <row r="20137" ht="12.75" hidden="1" x14ac:dyDescent="0.2"/>
    <row r="20138" ht="12.75" hidden="1" x14ac:dyDescent="0.2"/>
    <row r="20139" ht="12.75" hidden="1" x14ac:dyDescent="0.2"/>
    <row r="20140" ht="12.75" hidden="1" x14ac:dyDescent="0.2"/>
    <row r="20141" ht="12.75" hidden="1" x14ac:dyDescent="0.2"/>
    <row r="20142" ht="12.75" hidden="1" x14ac:dyDescent="0.2"/>
    <row r="20143" ht="12.75" hidden="1" x14ac:dyDescent="0.2"/>
    <row r="20144" ht="12.75" hidden="1" x14ac:dyDescent="0.2"/>
    <row r="20145" ht="12.75" hidden="1" x14ac:dyDescent="0.2"/>
    <row r="20146" ht="12.75" hidden="1" x14ac:dyDescent="0.2"/>
    <row r="20147" ht="12.75" hidden="1" x14ac:dyDescent="0.2"/>
    <row r="20148" ht="12.75" hidden="1" x14ac:dyDescent="0.2"/>
    <row r="20149" ht="12.75" hidden="1" x14ac:dyDescent="0.2"/>
    <row r="20150" ht="12.75" hidden="1" x14ac:dyDescent="0.2"/>
    <row r="20151" ht="12.75" hidden="1" x14ac:dyDescent="0.2"/>
    <row r="20152" ht="12.75" hidden="1" x14ac:dyDescent="0.2"/>
    <row r="20153" ht="12.75" hidden="1" x14ac:dyDescent="0.2"/>
    <row r="20154" ht="12.75" hidden="1" x14ac:dyDescent="0.2"/>
    <row r="20155" ht="12.75" hidden="1" x14ac:dyDescent="0.2"/>
    <row r="20156" ht="12.75" hidden="1" x14ac:dyDescent="0.2"/>
    <row r="20157" ht="12.75" hidden="1" x14ac:dyDescent="0.2"/>
    <row r="20158" ht="12.75" hidden="1" x14ac:dyDescent="0.2"/>
    <row r="20159" ht="12.75" hidden="1" x14ac:dyDescent="0.2"/>
    <row r="20160" ht="12.75" hidden="1" x14ac:dyDescent="0.2"/>
    <row r="20161" ht="12.75" hidden="1" x14ac:dyDescent="0.2"/>
    <row r="20162" ht="12.75" hidden="1" x14ac:dyDescent="0.2"/>
    <row r="20163" ht="12.75" hidden="1" x14ac:dyDescent="0.2"/>
    <row r="20164" ht="12.75" hidden="1" x14ac:dyDescent="0.2"/>
    <row r="20165" ht="12.75" hidden="1" x14ac:dyDescent="0.2"/>
    <row r="20166" ht="12.75" hidden="1" x14ac:dyDescent="0.2"/>
    <row r="20167" ht="12.75" hidden="1" x14ac:dyDescent="0.2"/>
    <row r="20168" ht="12.75" hidden="1" x14ac:dyDescent="0.2"/>
    <row r="20169" ht="12.75" hidden="1" x14ac:dyDescent="0.2"/>
    <row r="20170" ht="12.75" hidden="1" x14ac:dyDescent="0.2"/>
    <row r="20171" ht="12.75" hidden="1" x14ac:dyDescent="0.2"/>
    <row r="20172" ht="12.75" hidden="1" x14ac:dyDescent="0.2"/>
    <row r="20173" ht="12.75" hidden="1" x14ac:dyDescent="0.2"/>
    <row r="20174" ht="12.75" hidden="1" x14ac:dyDescent="0.2"/>
    <row r="20175" ht="12.75" hidden="1" x14ac:dyDescent="0.2"/>
    <row r="20176" ht="12.75" hidden="1" x14ac:dyDescent="0.2"/>
    <row r="20177" ht="12.75" hidden="1" x14ac:dyDescent="0.2"/>
    <row r="20178" ht="12.75" hidden="1" x14ac:dyDescent="0.2"/>
    <row r="20179" ht="12.75" hidden="1" x14ac:dyDescent="0.2"/>
    <row r="20180" ht="12.75" hidden="1" x14ac:dyDescent="0.2"/>
    <row r="20181" ht="12.75" hidden="1" x14ac:dyDescent="0.2"/>
    <row r="20182" ht="12.75" hidden="1" x14ac:dyDescent="0.2"/>
    <row r="20183" ht="12.75" hidden="1" x14ac:dyDescent="0.2"/>
    <row r="20184" ht="12.75" hidden="1" x14ac:dyDescent="0.2"/>
    <row r="20185" ht="12.75" hidden="1" x14ac:dyDescent="0.2"/>
    <row r="20186" ht="12.75" hidden="1" x14ac:dyDescent="0.2"/>
    <row r="20187" ht="12.75" hidden="1" x14ac:dyDescent="0.2"/>
    <row r="20188" ht="12.75" hidden="1" x14ac:dyDescent="0.2"/>
    <row r="20189" ht="12.75" hidden="1" x14ac:dyDescent="0.2"/>
    <row r="20190" ht="12.75" hidden="1" x14ac:dyDescent="0.2"/>
    <row r="20191" ht="12.75" hidden="1" x14ac:dyDescent="0.2"/>
    <row r="20192" ht="12.75" hidden="1" x14ac:dyDescent="0.2"/>
    <row r="20193" ht="12.75" hidden="1" x14ac:dyDescent="0.2"/>
    <row r="20194" ht="12.75" hidden="1" x14ac:dyDescent="0.2"/>
    <row r="20195" ht="12.75" hidden="1" x14ac:dyDescent="0.2"/>
    <row r="20196" ht="12.75" hidden="1" x14ac:dyDescent="0.2"/>
    <row r="20197" ht="12.75" hidden="1" x14ac:dyDescent="0.2"/>
    <row r="20198" ht="12.75" hidden="1" x14ac:dyDescent="0.2"/>
    <row r="20199" ht="12.75" hidden="1" x14ac:dyDescent="0.2"/>
    <row r="20200" ht="12.75" hidden="1" x14ac:dyDescent="0.2"/>
    <row r="20201" ht="12.75" hidden="1" x14ac:dyDescent="0.2"/>
    <row r="20202" ht="12.75" hidden="1" x14ac:dyDescent="0.2"/>
    <row r="20203" ht="12.75" hidden="1" x14ac:dyDescent="0.2"/>
    <row r="20204" ht="12.75" hidden="1" x14ac:dyDescent="0.2"/>
    <row r="20205" ht="12.75" hidden="1" x14ac:dyDescent="0.2"/>
    <row r="20206" ht="12.75" hidden="1" x14ac:dyDescent="0.2"/>
    <row r="20207" ht="12.75" hidden="1" x14ac:dyDescent="0.2"/>
    <row r="20208" ht="12.75" hidden="1" x14ac:dyDescent="0.2"/>
    <row r="20209" ht="12.75" hidden="1" x14ac:dyDescent="0.2"/>
    <row r="20210" ht="12.75" hidden="1" x14ac:dyDescent="0.2"/>
    <row r="20211" ht="12.75" hidden="1" x14ac:dyDescent="0.2"/>
    <row r="20212" ht="12.75" hidden="1" x14ac:dyDescent="0.2"/>
    <row r="20213" ht="12.75" hidden="1" x14ac:dyDescent="0.2"/>
    <row r="20214" ht="12.75" hidden="1" x14ac:dyDescent="0.2"/>
    <row r="20215" ht="12.75" hidden="1" x14ac:dyDescent="0.2"/>
    <row r="20216" ht="12.75" hidden="1" x14ac:dyDescent="0.2"/>
    <row r="20217" ht="12.75" hidden="1" x14ac:dyDescent="0.2"/>
    <row r="20218" ht="12.75" hidden="1" x14ac:dyDescent="0.2"/>
    <row r="20219" ht="12.75" hidden="1" x14ac:dyDescent="0.2"/>
    <row r="20220" ht="12.75" hidden="1" x14ac:dyDescent="0.2"/>
    <row r="20221" ht="12.75" hidden="1" x14ac:dyDescent="0.2"/>
    <row r="20222" ht="12.75" hidden="1" x14ac:dyDescent="0.2"/>
    <row r="20223" ht="12.75" hidden="1" x14ac:dyDescent="0.2"/>
    <row r="20224" ht="12.75" hidden="1" x14ac:dyDescent="0.2"/>
    <row r="20225" ht="12.75" hidden="1" x14ac:dyDescent="0.2"/>
    <row r="20226" ht="12.75" hidden="1" x14ac:dyDescent="0.2"/>
    <row r="20227" ht="12.75" hidden="1" x14ac:dyDescent="0.2"/>
    <row r="20228" ht="12.75" hidden="1" x14ac:dyDescent="0.2"/>
    <row r="20229" ht="12.75" hidden="1" x14ac:dyDescent="0.2"/>
    <row r="20230" ht="12.75" hidden="1" x14ac:dyDescent="0.2"/>
    <row r="20231" ht="12.75" hidden="1" x14ac:dyDescent="0.2"/>
    <row r="20232" ht="12.75" hidden="1" x14ac:dyDescent="0.2"/>
    <row r="20233" ht="12.75" hidden="1" x14ac:dyDescent="0.2"/>
    <row r="20234" ht="12.75" hidden="1" x14ac:dyDescent="0.2"/>
    <row r="20235" ht="12.75" hidden="1" x14ac:dyDescent="0.2"/>
    <row r="20236" ht="12.75" hidden="1" x14ac:dyDescent="0.2"/>
    <row r="20237" ht="12.75" hidden="1" x14ac:dyDescent="0.2"/>
    <row r="20238" ht="12.75" hidden="1" x14ac:dyDescent="0.2"/>
    <row r="20239" ht="12.75" hidden="1" x14ac:dyDescent="0.2"/>
    <row r="20240" ht="12.75" hidden="1" x14ac:dyDescent="0.2"/>
    <row r="20241" ht="12.75" hidden="1" x14ac:dyDescent="0.2"/>
    <row r="20242" ht="12.75" hidden="1" x14ac:dyDescent="0.2"/>
    <row r="20243" ht="12.75" hidden="1" x14ac:dyDescent="0.2"/>
    <row r="20244" ht="12.75" hidden="1" x14ac:dyDescent="0.2"/>
    <row r="20245" ht="12.75" hidden="1" x14ac:dyDescent="0.2"/>
    <row r="20246" ht="12.75" hidden="1" x14ac:dyDescent="0.2"/>
    <row r="20247" ht="12.75" hidden="1" x14ac:dyDescent="0.2"/>
    <row r="20248" ht="12.75" hidden="1" x14ac:dyDescent="0.2"/>
    <row r="20249" ht="12.75" hidden="1" x14ac:dyDescent="0.2"/>
    <row r="20250" ht="12.75" hidden="1" x14ac:dyDescent="0.2"/>
    <row r="20251" ht="12.75" hidden="1" x14ac:dyDescent="0.2"/>
    <row r="20252" ht="12.75" hidden="1" x14ac:dyDescent="0.2"/>
    <row r="20253" ht="12.75" hidden="1" x14ac:dyDescent="0.2"/>
    <row r="20254" ht="12.75" hidden="1" x14ac:dyDescent="0.2"/>
    <row r="20255" ht="12.75" hidden="1" x14ac:dyDescent="0.2"/>
    <row r="20256" ht="12.75" hidden="1" x14ac:dyDescent="0.2"/>
    <row r="20257" ht="12.75" hidden="1" x14ac:dyDescent="0.2"/>
    <row r="20258" ht="12.75" hidden="1" x14ac:dyDescent="0.2"/>
    <row r="20259" ht="12.75" hidden="1" x14ac:dyDescent="0.2"/>
    <row r="20260" ht="12.75" hidden="1" x14ac:dyDescent="0.2"/>
    <row r="20261" ht="12.75" hidden="1" x14ac:dyDescent="0.2"/>
    <row r="20262" ht="12.75" hidden="1" x14ac:dyDescent="0.2"/>
    <row r="20263" ht="12.75" hidden="1" x14ac:dyDescent="0.2"/>
    <row r="20264" ht="12.75" hidden="1" x14ac:dyDescent="0.2"/>
    <row r="20265" ht="12.75" hidden="1" x14ac:dyDescent="0.2"/>
    <row r="20266" ht="12.75" hidden="1" x14ac:dyDescent="0.2"/>
    <row r="20267" ht="12.75" hidden="1" x14ac:dyDescent="0.2"/>
    <row r="20268" ht="12.75" hidden="1" x14ac:dyDescent="0.2"/>
    <row r="20269" ht="12.75" hidden="1" x14ac:dyDescent="0.2"/>
    <row r="20270" ht="12.75" hidden="1" x14ac:dyDescent="0.2"/>
    <row r="20271" ht="12.75" hidden="1" x14ac:dyDescent="0.2"/>
    <row r="20272" ht="12.75" hidden="1" x14ac:dyDescent="0.2"/>
    <row r="20273" ht="12.75" hidden="1" x14ac:dyDescent="0.2"/>
    <row r="20274" ht="12.75" hidden="1" x14ac:dyDescent="0.2"/>
    <row r="20275" ht="12.75" hidden="1" x14ac:dyDescent="0.2"/>
    <row r="20276" ht="12.75" hidden="1" x14ac:dyDescent="0.2"/>
    <row r="20277" ht="12.75" hidden="1" x14ac:dyDescent="0.2"/>
    <row r="20278" ht="12.75" hidden="1" x14ac:dyDescent="0.2"/>
    <row r="20279" ht="12.75" hidden="1" x14ac:dyDescent="0.2"/>
    <row r="20280" ht="12.75" hidden="1" x14ac:dyDescent="0.2"/>
    <row r="20281" ht="12.75" hidden="1" x14ac:dyDescent="0.2"/>
    <row r="20282" ht="12.75" hidden="1" x14ac:dyDescent="0.2"/>
    <row r="20283" ht="12.75" hidden="1" x14ac:dyDescent="0.2"/>
    <row r="20284" ht="12.75" hidden="1" x14ac:dyDescent="0.2"/>
    <row r="20285" ht="12.75" hidden="1" x14ac:dyDescent="0.2"/>
    <row r="20286" ht="12.75" hidden="1" x14ac:dyDescent="0.2"/>
    <row r="20287" ht="12.75" hidden="1" x14ac:dyDescent="0.2"/>
    <row r="20288" ht="12.75" hidden="1" x14ac:dyDescent="0.2"/>
    <row r="20289" ht="12.75" hidden="1" x14ac:dyDescent="0.2"/>
    <row r="20290" ht="12.75" hidden="1" x14ac:dyDescent="0.2"/>
    <row r="20291" ht="12.75" hidden="1" x14ac:dyDescent="0.2"/>
    <row r="20292" ht="12.75" hidden="1" x14ac:dyDescent="0.2"/>
    <row r="20293" ht="12.75" hidden="1" x14ac:dyDescent="0.2"/>
    <row r="20294" ht="12.75" hidden="1" x14ac:dyDescent="0.2"/>
    <row r="20295" ht="12.75" hidden="1" x14ac:dyDescent="0.2"/>
    <row r="20296" ht="12.75" hidden="1" x14ac:dyDescent="0.2"/>
    <row r="20297" ht="12.75" hidden="1" x14ac:dyDescent="0.2"/>
    <row r="20298" ht="12.75" hidden="1" x14ac:dyDescent="0.2"/>
    <row r="20299" ht="12.75" hidden="1" x14ac:dyDescent="0.2"/>
    <row r="20300" ht="12.75" hidden="1" x14ac:dyDescent="0.2"/>
    <row r="20301" ht="12.75" hidden="1" x14ac:dyDescent="0.2"/>
    <row r="20302" ht="12.75" hidden="1" x14ac:dyDescent="0.2"/>
    <row r="20303" ht="12.75" hidden="1" x14ac:dyDescent="0.2"/>
    <row r="20304" ht="12.75" hidden="1" x14ac:dyDescent="0.2"/>
    <row r="20305" ht="12.75" hidden="1" x14ac:dyDescent="0.2"/>
    <row r="20306" ht="12.75" hidden="1" x14ac:dyDescent="0.2"/>
    <row r="20307" ht="12.75" hidden="1" x14ac:dyDescent="0.2"/>
    <row r="20308" ht="12.75" hidden="1" x14ac:dyDescent="0.2"/>
    <row r="20309" ht="12.75" hidden="1" x14ac:dyDescent="0.2"/>
    <row r="20310" ht="12.75" hidden="1" x14ac:dyDescent="0.2"/>
    <row r="20311" ht="12.75" hidden="1" x14ac:dyDescent="0.2"/>
    <row r="20312" ht="12.75" hidden="1" x14ac:dyDescent="0.2"/>
    <row r="20313" ht="12.75" hidden="1" x14ac:dyDescent="0.2"/>
    <row r="20314" ht="12.75" hidden="1" x14ac:dyDescent="0.2"/>
    <row r="20315" ht="12.75" hidden="1" x14ac:dyDescent="0.2"/>
    <row r="20316" ht="12.75" hidden="1" x14ac:dyDescent="0.2"/>
    <row r="20317" ht="12.75" hidden="1" x14ac:dyDescent="0.2"/>
    <row r="20318" ht="12.75" hidden="1" x14ac:dyDescent="0.2"/>
    <row r="20319" ht="12.75" hidden="1" x14ac:dyDescent="0.2"/>
    <row r="20320" ht="12.75" hidden="1" x14ac:dyDescent="0.2"/>
    <row r="20321" ht="12.75" hidden="1" x14ac:dyDescent="0.2"/>
    <row r="20322" ht="12.75" hidden="1" x14ac:dyDescent="0.2"/>
    <row r="20323" ht="12.75" hidden="1" x14ac:dyDescent="0.2"/>
    <row r="20324" ht="12.75" hidden="1" x14ac:dyDescent="0.2"/>
    <row r="20325" ht="12.75" hidden="1" x14ac:dyDescent="0.2"/>
    <row r="20326" ht="12.75" hidden="1" x14ac:dyDescent="0.2"/>
    <row r="20327" ht="12.75" hidden="1" x14ac:dyDescent="0.2"/>
    <row r="20328" ht="12.75" hidden="1" x14ac:dyDescent="0.2"/>
    <row r="20329" ht="12.75" hidden="1" x14ac:dyDescent="0.2"/>
    <row r="20330" ht="12.75" hidden="1" x14ac:dyDescent="0.2"/>
    <row r="20331" ht="12.75" hidden="1" x14ac:dyDescent="0.2"/>
    <row r="20332" ht="12.75" hidden="1" x14ac:dyDescent="0.2"/>
    <row r="20333" ht="12.75" hidden="1" x14ac:dyDescent="0.2"/>
    <row r="20334" ht="12.75" hidden="1" x14ac:dyDescent="0.2"/>
    <row r="20335" ht="12.75" hidden="1" x14ac:dyDescent="0.2"/>
    <row r="20336" ht="12.75" hidden="1" x14ac:dyDescent="0.2"/>
    <row r="20337" ht="12.75" hidden="1" x14ac:dyDescent="0.2"/>
    <row r="20338" ht="12.75" hidden="1" x14ac:dyDescent="0.2"/>
    <row r="20339" ht="12.75" hidden="1" x14ac:dyDescent="0.2"/>
    <row r="20340" ht="12.75" hidden="1" x14ac:dyDescent="0.2"/>
    <row r="20341" ht="12.75" hidden="1" x14ac:dyDescent="0.2"/>
    <row r="20342" ht="12.75" hidden="1" x14ac:dyDescent="0.2"/>
    <row r="20343" ht="12.75" hidden="1" x14ac:dyDescent="0.2"/>
    <row r="20344" ht="12.75" hidden="1" x14ac:dyDescent="0.2"/>
    <row r="20345" ht="12.75" hidden="1" x14ac:dyDescent="0.2"/>
    <row r="20346" ht="12.75" hidden="1" x14ac:dyDescent="0.2"/>
    <row r="20347" ht="12.75" hidden="1" x14ac:dyDescent="0.2"/>
    <row r="20348" ht="12.75" hidden="1" x14ac:dyDescent="0.2"/>
    <row r="20349" ht="12.75" hidden="1" x14ac:dyDescent="0.2"/>
    <row r="20350" ht="12.75" hidden="1" x14ac:dyDescent="0.2"/>
    <row r="20351" ht="12.75" hidden="1" x14ac:dyDescent="0.2"/>
    <row r="20352" ht="12.75" hidden="1" x14ac:dyDescent="0.2"/>
    <row r="20353" ht="12.75" hidden="1" x14ac:dyDescent="0.2"/>
    <row r="20354" ht="12.75" hidden="1" x14ac:dyDescent="0.2"/>
    <row r="20355" ht="12.75" hidden="1" x14ac:dyDescent="0.2"/>
    <row r="20356" ht="12.75" hidden="1" x14ac:dyDescent="0.2"/>
    <row r="20357" ht="12.75" hidden="1" x14ac:dyDescent="0.2"/>
    <row r="20358" ht="12.75" hidden="1" x14ac:dyDescent="0.2"/>
    <row r="20359" ht="12.75" hidden="1" x14ac:dyDescent="0.2"/>
    <row r="20360" ht="12.75" hidden="1" x14ac:dyDescent="0.2"/>
    <row r="20361" ht="12.75" hidden="1" x14ac:dyDescent="0.2"/>
    <row r="20362" ht="12.75" hidden="1" x14ac:dyDescent="0.2"/>
    <row r="20363" ht="12.75" hidden="1" x14ac:dyDescent="0.2"/>
    <row r="20364" ht="12.75" hidden="1" x14ac:dyDescent="0.2"/>
    <row r="20365" ht="12.75" hidden="1" x14ac:dyDescent="0.2"/>
    <row r="20366" ht="12.75" hidden="1" x14ac:dyDescent="0.2"/>
    <row r="20367" ht="12.75" hidden="1" x14ac:dyDescent="0.2"/>
    <row r="20368" ht="12.75" hidden="1" x14ac:dyDescent="0.2"/>
    <row r="20369" ht="12.75" hidden="1" x14ac:dyDescent="0.2"/>
    <row r="20370" ht="12.75" hidden="1" x14ac:dyDescent="0.2"/>
    <row r="20371" ht="12.75" hidden="1" x14ac:dyDescent="0.2"/>
    <row r="20372" ht="12.75" hidden="1" x14ac:dyDescent="0.2"/>
    <row r="20373" ht="12.75" hidden="1" x14ac:dyDescent="0.2"/>
    <row r="20374" ht="12.75" hidden="1" x14ac:dyDescent="0.2"/>
    <row r="20375" ht="12.75" hidden="1" x14ac:dyDescent="0.2"/>
    <row r="20376" ht="12.75" hidden="1" x14ac:dyDescent="0.2"/>
    <row r="20377" ht="12.75" hidden="1" x14ac:dyDescent="0.2"/>
    <row r="20378" ht="12.75" hidden="1" x14ac:dyDescent="0.2"/>
    <row r="20379" ht="12.75" hidden="1" x14ac:dyDescent="0.2"/>
    <row r="20380" ht="12.75" hidden="1" x14ac:dyDescent="0.2"/>
    <row r="20381" ht="12.75" hidden="1" x14ac:dyDescent="0.2"/>
    <row r="20382" ht="12.75" hidden="1" x14ac:dyDescent="0.2"/>
    <row r="20383" ht="12.75" hidden="1" x14ac:dyDescent="0.2"/>
    <row r="20384" ht="12.75" hidden="1" x14ac:dyDescent="0.2"/>
    <row r="20385" ht="12.75" hidden="1" x14ac:dyDescent="0.2"/>
    <row r="20386" ht="12.75" hidden="1" x14ac:dyDescent="0.2"/>
    <row r="20387" ht="12.75" hidden="1" x14ac:dyDescent="0.2"/>
    <row r="20388" ht="12.75" hidden="1" x14ac:dyDescent="0.2"/>
    <row r="20389" ht="12.75" hidden="1" x14ac:dyDescent="0.2"/>
    <row r="20390" ht="12.75" hidden="1" x14ac:dyDescent="0.2"/>
    <row r="20391" ht="12.75" hidden="1" x14ac:dyDescent="0.2"/>
    <row r="20392" ht="12.75" hidden="1" x14ac:dyDescent="0.2"/>
    <row r="20393" ht="12.75" hidden="1" x14ac:dyDescent="0.2"/>
    <row r="20394" ht="12.75" hidden="1" x14ac:dyDescent="0.2"/>
    <row r="20395" ht="12.75" hidden="1" x14ac:dyDescent="0.2"/>
    <row r="20396" ht="12.75" hidden="1" x14ac:dyDescent="0.2"/>
    <row r="20397" ht="12.75" hidden="1" x14ac:dyDescent="0.2"/>
    <row r="20398" ht="12.75" hidden="1" x14ac:dyDescent="0.2"/>
    <row r="20399" ht="12.75" hidden="1" x14ac:dyDescent="0.2"/>
    <row r="20400" ht="12.75" hidden="1" x14ac:dyDescent="0.2"/>
    <row r="20401" ht="12.75" hidden="1" x14ac:dyDescent="0.2"/>
    <row r="20402" ht="12.75" hidden="1" x14ac:dyDescent="0.2"/>
    <row r="20403" ht="12.75" hidden="1" x14ac:dyDescent="0.2"/>
    <row r="20404" ht="12.75" hidden="1" x14ac:dyDescent="0.2"/>
    <row r="20405" ht="12.75" hidden="1" x14ac:dyDescent="0.2"/>
    <row r="20406" ht="12.75" hidden="1" x14ac:dyDescent="0.2"/>
    <row r="20407" ht="12.75" hidden="1" x14ac:dyDescent="0.2"/>
    <row r="20408" ht="12.75" hidden="1" x14ac:dyDescent="0.2"/>
    <row r="20409" ht="12.75" hidden="1" x14ac:dyDescent="0.2"/>
    <row r="20410" ht="12.75" hidden="1" x14ac:dyDescent="0.2"/>
    <row r="20411" ht="12.75" hidden="1" x14ac:dyDescent="0.2"/>
    <row r="20412" ht="12.75" hidden="1" x14ac:dyDescent="0.2"/>
    <row r="20413" ht="12.75" hidden="1" x14ac:dyDescent="0.2"/>
    <row r="20414" ht="12.75" hidden="1" x14ac:dyDescent="0.2"/>
    <row r="20415" ht="12.75" hidden="1" x14ac:dyDescent="0.2"/>
    <row r="20416" ht="12.75" hidden="1" x14ac:dyDescent="0.2"/>
    <row r="20417" ht="12.75" hidden="1" x14ac:dyDescent="0.2"/>
    <row r="20418" ht="12.75" hidden="1" x14ac:dyDescent="0.2"/>
    <row r="20419" ht="12.75" hidden="1" x14ac:dyDescent="0.2"/>
    <row r="20420" ht="12.75" hidden="1" x14ac:dyDescent="0.2"/>
    <row r="20421" ht="12.75" hidden="1" x14ac:dyDescent="0.2"/>
    <row r="20422" ht="12.75" hidden="1" x14ac:dyDescent="0.2"/>
    <row r="20423" ht="12.75" hidden="1" x14ac:dyDescent="0.2"/>
    <row r="20424" ht="12.75" hidden="1" x14ac:dyDescent="0.2"/>
    <row r="20425" ht="12.75" hidden="1" x14ac:dyDescent="0.2"/>
    <row r="20426" ht="12.75" hidden="1" x14ac:dyDescent="0.2"/>
    <row r="20427" ht="12.75" hidden="1" x14ac:dyDescent="0.2"/>
    <row r="20428" ht="12.75" hidden="1" x14ac:dyDescent="0.2"/>
    <row r="20429" ht="12.75" hidden="1" x14ac:dyDescent="0.2"/>
    <row r="20430" ht="12.75" hidden="1" x14ac:dyDescent="0.2"/>
    <row r="20431" ht="12.75" hidden="1" x14ac:dyDescent="0.2"/>
    <row r="20432" ht="12.75" hidden="1" x14ac:dyDescent="0.2"/>
    <row r="20433" ht="12.75" hidden="1" x14ac:dyDescent="0.2"/>
    <row r="20434" ht="12.75" hidden="1" x14ac:dyDescent="0.2"/>
    <row r="20435" ht="12.75" hidden="1" x14ac:dyDescent="0.2"/>
    <row r="20436" ht="12.75" hidden="1" x14ac:dyDescent="0.2"/>
    <row r="20437" ht="12.75" hidden="1" x14ac:dyDescent="0.2"/>
    <row r="20438" ht="12.75" hidden="1" x14ac:dyDescent="0.2"/>
    <row r="20439" ht="12.75" hidden="1" x14ac:dyDescent="0.2"/>
    <row r="20440" ht="12.75" hidden="1" x14ac:dyDescent="0.2"/>
    <row r="20441" ht="12.75" hidden="1" x14ac:dyDescent="0.2"/>
    <row r="20442" ht="12.75" hidden="1" x14ac:dyDescent="0.2"/>
    <row r="20443" ht="12.75" hidden="1" x14ac:dyDescent="0.2"/>
    <row r="20444" ht="12.75" hidden="1" x14ac:dyDescent="0.2"/>
    <row r="20445" ht="12.75" hidden="1" x14ac:dyDescent="0.2"/>
    <row r="20446" ht="12.75" hidden="1" x14ac:dyDescent="0.2"/>
    <row r="20447" ht="12.75" hidden="1" x14ac:dyDescent="0.2"/>
    <row r="20448" ht="12.75" hidden="1" x14ac:dyDescent="0.2"/>
    <row r="20449" ht="12.75" hidden="1" x14ac:dyDescent="0.2"/>
    <row r="20450" ht="12.75" hidden="1" x14ac:dyDescent="0.2"/>
    <row r="20451" ht="12.75" hidden="1" x14ac:dyDescent="0.2"/>
    <row r="20452" ht="12.75" hidden="1" x14ac:dyDescent="0.2"/>
    <row r="20453" ht="12.75" hidden="1" x14ac:dyDescent="0.2"/>
    <row r="20454" ht="12.75" hidden="1" x14ac:dyDescent="0.2"/>
    <row r="20455" ht="12.75" hidden="1" x14ac:dyDescent="0.2"/>
    <row r="20456" ht="12.75" hidden="1" x14ac:dyDescent="0.2"/>
    <row r="20457" ht="12.75" hidden="1" x14ac:dyDescent="0.2"/>
    <row r="20458" ht="12.75" hidden="1" x14ac:dyDescent="0.2"/>
    <row r="20459" ht="12.75" hidden="1" x14ac:dyDescent="0.2"/>
    <row r="20460" ht="12.75" hidden="1" x14ac:dyDescent="0.2"/>
    <row r="20461" ht="12.75" hidden="1" x14ac:dyDescent="0.2"/>
    <row r="20462" ht="12.75" hidden="1" x14ac:dyDescent="0.2"/>
    <row r="20463" ht="12.75" hidden="1" x14ac:dyDescent="0.2"/>
    <row r="20464" ht="12.75" hidden="1" x14ac:dyDescent="0.2"/>
    <row r="20465" ht="12.75" hidden="1" x14ac:dyDescent="0.2"/>
    <row r="20466" ht="12.75" hidden="1" x14ac:dyDescent="0.2"/>
    <row r="20467" ht="12.75" hidden="1" x14ac:dyDescent="0.2"/>
    <row r="20468" ht="12.75" hidden="1" x14ac:dyDescent="0.2"/>
    <row r="20469" ht="12.75" hidden="1" x14ac:dyDescent="0.2"/>
    <row r="20470" ht="12.75" hidden="1" x14ac:dyDescent="0.2"/>
    <row r="20471" ht="12.75" hidden="1" x14ac:dyDescent="0.2"/>
    <row r="20472" ht="12.75" hidden="1" x14ac:dyDescent="0.2"/>
    <row r="20473" ht="12.75" hidden="1" x14ac:dyDescent="0.2"/>
    <row r="20474" ht="12.75" hidden="1" x14ac:dyDescent="0.2"/>
    <row r="20475" ht="12.75" hidden="1" x14ac:dyDescent="0.2"/>
    <row r="20476" ht="12.75" hidden="1" x14ac:dyDescent="0.2"/>
    <row r="20477" ht="12.75" hidden="1" x14ac:dyDescent="0.2"/>
    <row r="20478" ht="12.75" hidden="1" x14ac:dyDescent="0.2"/>
    <row r="20479" ht="12.75" hidden="1" x14ac:dyDescent="0.2"/>
    <row r="20480" ht="12.75" hidden="1" x14ac:dyDescent="0.2"/>
    <row r="20481" ht="12.75" hidden="1" x14ac:dyDescent="0.2"/>
    <row r="20482" ht="12.75" hidden="1" x14ac:dyDescent="0.2"/>
    <row r="20483" ht="12.75" hidden="1" x14ac:dyDescent="0.2"/>
    <row r="20484" ht="12.75" hidden="1" x14ac:dyDescent="0.2"/>
    <row r="20485" ht="12.75" hidden="1" x14ac:dyDescent="0.2"/>
    <row r="20486" ht="12.75" hidden="1" x14ac:dyDescent="0.2"/>
    <row r="20487" ht="12.75" hidden="1" x14ac:dyDescent="0.2"/>
    <row r="20488" ht="12.75" hidden="1" x14ac:dyDescent="0.2"/>
    <row r="20489" ht="12.75" hidden="1" x14ac:dyDescent="0.2"/>
    <row r="20490" ht="12.75" hidden="1" x14ac:dyDescent="0.2"/>
    <row r="20491" ht="12.75" hidden="1" x14ac:dyDescent="0.2"/>
    <row r="20492" ht="12.75" hidden="1" x14ac:dyDescent="0.2"/>
    <row r="20493" ht="12.75" hidden="1" x14ac:dyDescent="0.2"/>
    <row r="20494" ht="12.75" hidden="1" x14ac:dyDescent="0.2"/>
    <row r="20495" ht="12.75" hidden="1" x14ac:dyDescent="0.2"/>
    <row r="20496" ht="12.75" hidden="1" x14ac:dyDescent="0.2"/>
    <row r="20497" ht="12.75" hidden="1" x14ac:dyDescent="0.2"/>
    <row r="20498" ht="12.75" hidden="1" x14ac:dyDescent="0.2"/>
    <row r="20499" ht="12.75" hidden="1" x14ac:dyDescent="0.2"/>
    <row r="20500" ht="12.75" hidden="1" x14ac:dyDescent="0.2"/>
    <row r="20501" ht="12.75" hidden="1" x14ac:dyDescent="0.2"/>
    <row r="20502" ht="12.75" hidden="1" x14ac:dyDescent="0.2"/>
    <row r="20503" ht="12.75" hidden="1" x14ac:dyDescent="0.2"/>
    <row r="20504" ht="12.75" hidden="1" x14ac:dyDescent="0.2"/>
    <row r="20505" ht="12.75" hidden="1" x14ac:dyDescent="0.2"/>
    <row r="20506" ht="12.75" hidden="1" x14ac:dyDescent="0.2"/>
    <row r="20507" ht="12.75" hidden="1" x14ac:dyDescent="0.2"/>
    <row r="20508" ht="12.75" hidden="1" x14ac:dyDescent="0.2"/>
    <row r="20509" ht="12.75" hidden="1" x14ac:dyDescent="0.2"/>
    <row r="20510" ht="12.75" hidden="1" x14ac:dyDescent="0.2"/>
    <row r="20511" ht="12.75" hidden="1" x14ac:dyDescent="0.2"/>
    <row r="20512" ht="12.75" hidden="1" x14ac:dyDescent="0.2"/>
    <row r="20513" ht="12.75" hidden="1" x14ac:dyDescent="0.2"/>
    <row r="20514" ht="12.75" hidden="1" x14ac:dyDescent="0.2"/>
    <row r="20515" ht="12.75" hidden="1" x14ac:dyDescent="0.2"/>
    <row r="20516" ht="12.75" hidden="1" x14ac:dyDescent="0.2"/>
    <row r="20517" ht="12.75" hidden="1" x14ac:dyDescent="0.2"/>
    <row r="20518" ht="12.75" hidden="1" x14ac:dyDescent="0.2"/>
    <row r="20519" ht="12.75" hidden="1" x14ac:dyDescent="0.2"/>
    <row r="20520" ht="12.75" hidden="1" x14ac:dyDescent="0.2"/>
    <row r="20521" ht="12.75" hidden="1" x14ac:dyDescent="0.2"/>
    <row r="20522" ht="12.75" hidden="1" x14ac:dyDescent="0.2"/>
    <row r="20523" ht="12.75" hidden="1" x14ac:dyDescent="0.2"/>
    <row r="20524" ht="12.75" hidden="1" x14ac:dyDescent="0.2"/>
    <row r="20525" ht="12.75" hidden="1" x14ac:dyDescent="0.2"/>
    <row r="20526" ht="12.75" hidden="1" x14ac:dyDescent="0.2"/>
    <row r="20527" ht="12.75" hidden="1" x14ac:dyDescent="0.2"/>
    <row r="20528" ht="12.75" hidden="1" x14ac:dyDescent="0.2"/>
    <row r="20529" ht="12.75" hidden="1" x14ac:dyDescent="0.2"/>
    <row r="20530" ht="12.75" hidden="1" x14ac:dyDescent="0.2"/>
    <row r="20531" ht="12.75" hidden="1" x14ac:dyDescent="0.2"/>
    <row r="20532" ht="12.75" hidden="1" x14ac:dyDescent="0.2"/>
    <row r="20533" ht="12.75" hidden="1" x14ac:dyDescent="0.2"/>
    <row r="20534" ht="12.75" hidden="1" x14ac:dyDescent="0.2"/>
    <row r="20535" ht="12.75" hidden="1" x14ac:dyDescent="0.2"/>
    <row r="20536" ht="12.75" hidden="1" x14ac:dyDescent="0.2"/>
    <row r="20537" ht="12.75" hidden="1" x14ac:dyDescent="0.2"/>
    <row r="20538" ht="12.75" hidden="1" x14ac:dyDescent="0.2"/>
    <row r="20539" ht="12.75" hidden="1" x14ac:dyDescent="0.2"/>
    <row r="20540" ht="12.75" hidden="1" x14ac:dyDescent="0.2"/>
    <row r="20541" ht="12.75" hidden="1" x14ac:dyDescent="0.2"/>
    <row r="20542" ht="12.75" hidden="1" x14ac:dyDescent="0.2"/>
    <row r="20543" ht="12.75" hidden="1" x14ac:dyDescent="0.2"/>
    <row r="20544" ht="12.75" hidden="1" x14ac:dyDescent="0.2"/>
    <row r="20545" ht="12.75" hidden="1" x14ac:dyDescent="0.2"/>
    <row r="20546" ht="12.75" hidden="1" x14ac:dyDescent="0.2"/>
    <row r="20547" ht="12.75" hidden="1" x14ac:dyDescent="0.2"/>
    <row r="20548" ht="12.75" hidden="1" x14ac:dyDescent="0.2"/>
    <row r="20549" ht="12.75" hidden="1" x14ac:dyDescent="0.2"/>
    <row r="20550" ht="12.75" hidden="1" x14ac:dyDescent="0.2"/>
    <row r="20551" ht="12.75" hidden="1" x14ac:dyDescent="0.2"/>
    <row r="20552" ht="12.75" hidden="1" x14ac:dyDescent="0.2"/>
    <row r="20553" ht="12.75" hidden="1" x14ac:dyDescent="0.2"/>
    <row r="20554" ht="12.75" hidden="1" x14ac:dyDescent="0.2"/>
    <row r="20555" ht="12.75" hidden="1" x14ac:dyDescent="0.2"/>
    <row r="20556" ht="12.75" hidden="1" x14ac:dyDescent="0.2"/>
    <row r="20557" ht="12.75" hidden="1" x14ac:dyDescent="0.2"/>
    <row r="20558" ht="12.75" hidden="1" x14ac:dyDescent="0.2"/>
    <row r="20559" ht="12.75" hidden="1" x14ac:dyDescent="0.2"/>
    <row r="20560" ht="12.75" hidden="1" x14ac:dyDescent="0.2"/>
    <row r="20561" ht="12.75" hidden="1" x14ac:dyDescent="0.2"/>
    <row r="20562" ht="12.75" hidden="1" x14ac:dyDescent="0.2"/>
    <row r="20563" ht="12.75" hidden="1" x14ac:dyDescent="0.2"/>
    <row r="20564" ht="12.75" hidden="1" x14ac:dyDescent="0.2"/>
    <row r="20565" ht="12.75" hidden="1" x14ac:dyDescent="0.2"/>
    <row r="20566" ht="12.75" hidden="1" x14ac:dyDescent="0.2"/>
    <row r="20567" ht="12.75" hidden="1" x14ac:dyDescent="0.2"/>
    <row r="20568" ht="12.75" hidden="1" x14ac:dyDescent="0.2"/>
    <row r="20569" ht="12.75" hidden="1" x14ac:dyDescent="0.2"/>
    <row r="20570" ht="12.75" hidden="1" x14ac:dyDescent="0.2"/>
    <row r="20571" ht="12.75" hidden="1" x14ac:dyDescent="0.2"/>
    <row r="20572" ht="12.75" hidden="1" x14ac:dyDescent="0.2"/>
    <row r="20573" ht="12.75" hidden="1" x14ac:dyDescent="0.2"/>
    <row r="20574" ht="12.75" hidden="1" x14ac:dyDescent="0.2"/>
    <row r="20575" ht="12.75" hidden="1" x14ac:dyDescent="0.2"/>
    <row r="20576" ht="12.75" hidden="1" x14ac:dyDescent="0.2"/>
    <row r="20577" ht="12.75" hidden="1" x14ac:dyDescent="0.2"/>
    <row r="20578" ht="12.75" hidden="1" x14ac:dyDescent="0.2"/>
    <row r="20579" ht="12.75" hidden="1" x14ac:dyDescent="0.2"/>
    <row r="20580" ht="12.75" hidden="1" x14ac:dyDescent="0.2"/>
    <row r="20581" ht="12.75" hidden="1" x14ac:dyDescent="0.2"/>
    <row r="20582" ht="12.75" hidden="1" x14ac:dyDescent="0.2"/>
    <row r="20583" ht="12.75" hidden="1" x14ac:dyDescent="0.2"/>
    <row r="20584" ht="12.75" hidden="1" x14ac:dyDescent="0.2"/>
    <row r="20585" ht="12.75" hidden="1" x14ac:dyDescent="0.2"/>
    <row r="20586" ht="12.75" hidden="1" x14ac:dyDescent="0.2"/>
    <row r="20587" ht="12.75" hidden="1" x14ac:dyDescent="0.2"/>
    <row r="20588" ht="12.75" hidden="1" x14ac:dyDescent="0.2"/>
    <row r="20589" ht="12.75" hidden="1" x14ac:dyDescent="0.2"/>
    <row r="20590" ht="12.75" hidden="1" x14ac:dyDescent="0.2"/>
    <row r="20591" ht="12.75" hidden="1" x14ac:dyDescent="0.2"/>
    <row r="20592" ht="12.75" hidden="1" x14ac:dyDescent="0.2"/>
    <row r="20593" ht="12.75" hidden="1" x14ac:dyDescent="0.2"/>
    <row r="20594" ht="12.75" hidden="1" x14ac:dyDescent="0.2"/>
    <row r="20595" ht="12.75" hidden="1" x14ac:dyDescent="0.2"/>
    <row r="20596" ht="12.75" hidden="1" x14ac:dyDescent="0.2"/>
    <row r="20597" ht="12.75" hidden="1" x14ac:dyDescent="0.2"/>
    <row r="20598" ht="12.75" hidden="1" x14ac:dyDescent="0.2"/>
    <row r="20599" ht="12.75" hidden="1" x14ac:dyDescent="0.2"/>
    <row r="20600" ht="12.75" hidden="1" x14ac:dyDescent="0.2"/>
    <row r="20601" ht="12.75" hidden="1" x14ac:dyDescent="0.2"/>
    <row r="20602" ht="12.75" hidden="1" x14ac:dyDescent="0.2"/>
    <row r="20603" ht="12.75" hidden="1" x14ac:dyDescent="0.2"/>
    <row r="20604" ht="12.75" hidden="1" x14ac:dyDescent="0.2"/>
    <row r="20605" ht="12.75" hidden="1" x14ac:dyDescent="0.2"/>
    <row r="20606" ht="12.75" hidden="1" x14ac:dyDescent="0.2"/>
    <row r="20607" ht="12.75" hidden="1" x14ac:dyDescent="0.2"/>
    <row r="20608" ht="12.75" hidden="1" x14ac:dyDescent="0.2"/>
    <row r="20609" ht="12.75" hidden="1" x14ac:dyDescent="0.2"/>
    <row r="20610" ht="12.75" hidden="1" x14ac:dyDescent="0.2"/>
    <row r="20611" ht="12.75" hidden="1" x14ac:dyDescent="0.2"/>
    <row r="20612" ht="12.75" hidden="1" x14ac:dyDescent="0.2"/>
    <row r="20613" ht="12.75" hidden="1" x14ac:dyDescent="0.2"/>
    <row r="20614" ht="12.75" hidden="1" x14ac:dyDescent="0.2"/>
    <row r="20615" ht="12.75" hidden="1" x14ac:dyDescent="0.2"/>
    <row r="20616" ht="12.75" hidden="1" x14ac:dyDescent="0.2"/>
    <row r="20617" ht="12.75" hidden="1" x14ac:dyDescent="0.2"/>
    <row r="20618" ht="12.75" hidden="1" x14ac:dyDescent="0.2"/>
    <row r="20619" ht="12.75" hidden="1" x14ac:dyDescent="0.2"/>
    <row r="20620" ht="12.75" hidden="1" x14ac:dyDescent="0.2"/>
    <row r="20621" ht="12.75" hidden="1" x14ac:dyDescent="0.2"/>
    <row r="20622" ht="12.75" hidden="1" x14ac:dyDescent="0.2"/>
    <row r="20623" ht="12.75" hidden="1" x14ac:dyDescent="0.2"/>
    <row r="20624" ht="12.75" hidden="1" x14ac:dyDescent="0.2"/>
    <row r="20625" ht="12.75" hidden="1" x14ac:dyDescent="0.2"/>
    <row r="20626" ht="12.75" hidden="1" x14ac:dyDescent="0.2"/>
    <row r="20627" ht="12.75" hidden="1" x14ac:dyDescent="0.2"/>
    <row r="20628" ht="12.75" hidden="1" x14ac:dyDescent="0.2"/>
    <row r="20629" ht="12.75" hidden="1" x14ac:dyDescent="0.2"/>
    <row r="20630" ht="12.75" hidden="1" x14ac:dyDescent="0.2"/>
    <row r="20631" ht="12.75" hidden="1" x14ac:dyDescent="0.2"/>
    <row r="20632" ht="12.75" hidden="1" x14ac:dyDescent="0.2"/>
    <row r="20633" ht="12.75" hidden="1" x14ac:dyDescent="0.2"/>
    <row r="20634" ht="12.75" hidden="1" x14ac:dyDescent="0.2"/>
    <row r="20635" ht="12.75" hidden="1" x14ac:dyDescent="0.2"/>
    <row r="20636" ht="12.75" hidden="1" x14ac:dyDescent="0.2"/>
    <row r="20637" ht="12.75" hidden="1" x14ac:dyDescent="0.2"/>
    <row r="20638" ht="12.75" hidden="1" x14ac:dyDescent="0.2"/>
    <row r="20639" ht="12.75" hidden="1" x14ac:dyDescent="0.2"/>
    <row r="20640" ht="12.75" hidden="1" x14ac:dyDescent="0.2"/>
    <row r="20641" ht="12.75" hidden="1" x14ac:dyDescent="0.2"/>
    <row r="20642" ht="12.75" hidden="1" x14ac:dyDescent="0.2"/>
    <row r="20643" ht="12.75" hidden="1" x14ac:dyDescent="0.2"/>
    <row r="20644" ht="12.75" hidden="1" x14ac:dyDescent="0.2"/>
    <row r="20645" ht="12.75" hidden="1" x14ac:dyDescent="0.2"/>
    <row r="20646" ht="12.75" hidden="1" x14ac:dyDescent="0.2"/>
    <row r="20647" ht="12.75" hidden="1" x14ac:dyDescent="0.2"/>
    <row r="20648" ht="12.75" hidden="1" x14ac:dyDescent="0.2"/>
    <row r="20649" ht="12.75" hidden="1" x14ac:dyDescent="0.2"/>
    <row r="20650" ht="12.75" hidden="1" x14ac:dyDescent="0.2"/>
    <row r="20651" ht="12.75" hidden="1" x14ac:dyDescent="0.2"/>
    <row r="20652" ht="12.75" hidden="1" x14ac:dyDescent="0.2"/>
    <row r="20653" ht="12.75" hidden="1" x14ac:dyDescent="0.2"/>
    <row r="20654" ht="12.75" hidden="1" x14ac:dyDescent="0.2"/>
    <row r="20655" ht="12.75" hidden="1" x14ac:dyDescent="0.2"/>
    <row r="20656" ht="12.75" hidden="1" x14ac:dyDescent="0.2"/>
    <row r="20657" ht="12.75" hidden="1" x14ac:dyDescent="0.2"/>
    <row r="20658" ht="12.75" hidden="1" x14ac:dyDescent="0.2"/>
    <row r="20659" ht="12.75" hidden="1" x14ac:dyDescent="0.2"/>
    <row r="20660" ht="12.75" hidden="1" x14ac:dyDescent="0.2"/>
    <row r="20661" ht="12.75" hidden="1" x14ac:dyDescent="0.2"/>
    <row r="20662" ht="12.75" hidden="1" x14ac:dyDescent="0.2"/>
    <row r="20663" ht="12.75" hidden="1" x14ac:dyDescent="0.2"/>
    <row r="20664" ht="12.75" hidden="1" x14ac:dyDescent="0.2"/>
    <row r="20665" ht="12.75" hidden="1" x14ac:dyDescent="0.2"/>
    <row r="20666" ht="12.75" hidden="1" x14ac:dyDescent="0.2"/>
    <row r="20667" ht="12.75" hidden="1" x14ac:dyDescent="0.2"/>
    <row r="20668" ht="12.75" hidden="1" x14ac:dyDescent="0.2"/>
    <row r="20669" ht="12.75" hidden="1" x14ac:dyDescent="0.2"/>
    <row r="20670" ht="12.75" hidden="1" x14ac:dyDescent="0.2"/>
    <row r="20671" ht="12.75" hidden="1" x14ac:dyDescent="0.2"/>
    <row r="20672" ht="12.75" hidden="1" x14ac:dyDescent="0.2"/>
    <row r="20673" ht="12.75" hidden="1" x14ac:dyDescent="0.2"/>
    <row r="20674" ht="12.75" hidden="1" x14ac:dyDescent="0.2"/>
    <row r="20675" ht="12.75" hidden="1" x14ac:dyDescent="0.2"/>
    <row r="20676" ht="12.75" hidden="1" x14ac:dyDescent="0.2"/>
    <row r="20677" ht="12.75" hidden="1" x14ac:dyDescent="0.2"/>
    <row r="20678" ht="12.75" hidden="1" x14ac:dyDescent="0.2"/>
    <row r="20679" ht="12.75" hidden="1" x14ac:dyDescent="0.2"/>
    <row r="20680" ht="12.75" hidden="1" x14ac:dyDescent="0.2"/>
    <row r="20681" ht="12.75" hidden="1" x14ac:dyDescent="0.2"/>
    <row r="20682" ht="12.75" hidden="1" x14ac:dyDescent="0.2"/>
    <row r="20683" ht="12.75" hidden="1" x14ac:dyDescent="0.2"/>
    <row r="20684" ht="12.75" hidden="1" x14ac:dyDescent="0.2"/>
    <row r="20685" ht="12.75" hidden="1" x14ac:dyDescent="0.2"/>
    <row r="20686" ht="12.75" hidden="1" x14ac:dyDescent="0.2"/>
    <row r="20687" ht="12.75" hidden="1" x14ac:dyDescent="0.2"/>
    <row r="20688" ht="12.75" hidden="1" x14ac:dyDescent="0.2"/>
    <row r="20689" ht="12.75" hidden="1" x14ac:dyDescent="0.2"/>
    <row r="20690" ht="12.75" hidden="1" x14ac:dyDescent="0.2"/>
    <row r="20691" ht="12.75" hidden="1" x14ac:dyDescent="0.2"/>
    <row r="20692" ht="12.75" hidden="1" x14ac:dyDescent="0.2"/>
    <row r="20693" ht="12.75" hidden="1" x14ac:dyDescent="0.2"/>
    <row r="20694" ht="12.75" hidden="1" x14ac:dyDescent="0.2"/>
    <row r="20695" ht="12.75" hidden="1" x14ac:dyDescent="0.2"/>
    <row r="20696" ht="12.75" hidden="1" x14ac:dyDescent="0.2"/>
    <row r="20697" ht="12.75" hidden="1" x14ac:dyDescent="0.2"/>
    <row r="20698" ht="12.75" hidden="1" x14ac:dyDescent="0.2"/>
    <row r="20699" ht="12.75" hidden="1" x14ac:dyDescent="0.2"/>
    <row r="20700" ht="12.75" hidden="1" x14ac:dyDescent="0.2"/>
    <row r="20701" ht="12.75" hidden="1" x14ac:dyDescent="0.2"/>
    <row r="20702" ht="12.75" hidden="1" x14ac:dyDescent="0.2"/>
    <row r="20703" ht="12.75" hidden="1" x14ac:dyDescent="0.2"/>
    <row r="20704" ht="12.75" hidden="1" x14ac:dyDescent="0.2"/>
    <row r="20705" ht="12.75" hidden="1" x14ac:dyDescent="0.2"/>
    <row r="20706" ht="12.75" hidden="1" x14ac:dyDescent="0.2"/>
    <row r="20707" ht="12.75" hidden="1" x14ac:dyDescent="0.2"/>
    <row r="20708" ht="12.75" hidden="1" x14ac:dyDescent="0.2"/>
    <row r="20709" ht="12.75" hidden="1" x14ac:dyDescent="0.2"/>
    <row r="20710" ht="12.75" hidden="1" x14ac:dyDescent="0.2"/>
    <row r="20711" ht="12.75" hidden="1" x14ac:dyDescent="0.2"/>
    <row r="20712" ht="12.75" hidden="1" x14ac:dyDescent="0.2"/>
    <row r="20713" ht="12.75" hidden="1" x14ac:dyDescent="0.2"/>
    <row r="20714" ht="12.75" hidden="1" x14ac:dyDescent="0.2"/>
    <row r="20715" ht="12.75" hidden="1" x14ac:dyDescent="0.2"/>
    <row r="20716" ht="12.75" hidden="1" x14ac:dyDescent="0.2"/>
    <row r="20717" ht="12.75" hidden="1" x14ac:dyDescent="0.2"/>
    <row r="20718" ht="12.75" hidden="1" x14ac:dyDescent="0.2"/>
    <row r="20719" ht="12.75" hidden="1" x14ac:dyDescent="0.2"/>
    <row r="20720" ht="12.75" hidden="1" x14ac:dyDescent="0.2"/>
    <row r="20721" ht="12.75" hidden="1" x14ac:dyDescent="0.2"/>
    <row r="20722" ht="12.75" hidden="1" x14ac:dyDescent="0.2"/>
    <row r="20723" ht="12.75" hidden="1" x14ac:dyDescent="0.2"/>
    <row r="20724" ht="12.75" hidden="1" x14ac:dyDescent="0.2"/>
    <row r="20725" ht="12.75" hidden="1" x14ac:dyDescent="0.2"/>
    <row r="20726" ht="12.75" hidden="1" x14ac:dyDescent="0.2"/>
    <row r="20727" ht="12.75" hidden="1" x14ac:dyDescent="0.2"/>
    <row r="20728" ht="12.75" hidden="1" x14ac:dyDescent="0.2"/>
    <row r="20729" ht="12.75" hidden="1" x14ac:dyDescent="0.2"/>
    <row r="20730" ht="12.75" hidden="1" x14ac:dyDescent="0.2"/>
    <row r="20731" ht="12.75" hidden="1" x14ac:dyDescent="0.2"/>
    <row r="20732" ht="12.75" hidden="1" x14ac:dyDescent="0.2"/>
    <row r="20733" ht="12.75" hidden="1" x14ac:dyDescent="0.2"/>
    <row r="20734" ht="12.75" hidden="1" x14ac:dyDescent="0.2"/>
    <row r="20735" ht="12.75" hidden="1" x14ac:dyDescent="0.2"/>
    <row r="20736" ht="12.75" hidden="1" x14ac:dyDescent="0.2"/>
    <row r="20737" ht="12.75" hidden="1" x14ac:dyDescent="0.2"/>
    <row r="20738" ht="12.75" hidden="1" x14ac:dyDescent="0.2"/>
    <row r="20739" ht="12.75" hidden="1" x14ac:dyDescent="0.2"/>
    <row r="20740" ht="12.75" hidden="1" x14ac:dyDescent="0.2"/>
    <row r="20741" ht="12.75" hidden="1" x14ac:dyDescent="0.2"/>
    <row r="20742" ht="12.75" hidden="1" x14ac:dyDescent="0.2"/>
    <row r="20743" ht="12.75" hidden="1" x14ac:dyDescent="0.2"/>
    <row r="20744" ht="12.75" hidden="1" x14ac:dyDescent="0.2"/>
    <row r="20745" ht="12.75" hidden="1" x14ac:dyDescent="0.2"/>
    <row r="20746" ht="12.75" hidden="1" x14ac:dyDescent="0.2"/>
    <row r="20747" ht="12.75" hidden="1" x14ac:dyDescent="0.2"/>
    <row r="20748" ht="12.75" hidden="1" x14ac:dyDescent="0.2"/>
    <row r="20749" ht="12.75" hidden="1" x14ac:dyDescent="0.2"/>
    <row r="20750" ht="12.75" hidden="1" x14ac:dyDescent="0.2"/>
    <row r="20751" ht="12.75" hidden="1" x14ac:dyDescent="0.2"/>
    <row r="20752" ht="12.75" hidden="1" x14ac:dyDescent="0.2"/>
    <row r="20753" ht="12.75" hidden="1" x14ac:dyDescent="0.2"/>
    <row r="20754" ht="12.75" hidden="1" x14ac:dyDescent="0.2"/>
    <row r="20755" ht="12.75" hidden="1" x14ac:dyDescent="0.2"/>
    <row r="20756" ht="12.75" hidden="1" x14ac:dyDescent="0.2"/>
    <row r="20757" ht="12.75" hidden="1" x14ac:dyDescent="0.2"/>
    <row r="20758" ht="12.75" hidden="1" x14ac:dyDescent="0.2"/>
    <row r="20759" ht="12.75" hidden="1" x14ac:dyDescent="0.2"/>
    <row r="20760" ht="12.75" hidden="1" x14ac:dyDescent="0.2"/>
    <row r="20761" ht="12.75" hidden="1" x14ac:dyDescent="0.2"/>
    <row r="20762" ht="12.75" hidden="1" x14ac:dyDescent="0.2"/>
    <row r="20763" ht="12.75" hidden="1" x14ac:dyDescent="0.2"/>
    <row r="20764" ht="12.75" hidden="1" x14ac:dyDescent="0.2"/>
    <row r="20765" ht="12.75" hidden="1" x14ac:dyDescent="0.2"/>
    <row r="20766" ht="12.75" hidden="1" x14ac:dyDescent="0.2"/>
    <row r="20767" ht="12.75" hidden="1" x14ac:dyDescent="0.2"/>
    <row r="20768" ht="12.75" hidden="1" x14ac:dyDescent="0.2"/>
    <row r="20769" ht="12.75" hidden="1" x14ac:dyDescent="0.2"/>
    <row r="20770" ht="12.75" hidden="1" x14ac:dyDescent="0.2"/>
    <row r="20771" ht="12.75" hidden="1" x14ac:dyDescent="0.2"/>
    <row r="20772" ht="12.75" hidden="1" x14ac:dyDescent="0.2"/>
    <row r="20773" ht="12.75" hidden="1" x14ac:dyDescent="0.2"/>
    <row r="20774" ht="12.75" hidden="1" x14ac:dyDescent="0.2"/>
    <row r="20775" ht="12.75" hidden="1" x14ac:dyDescent="0.2"/>
    <row r="20776" ht="12.75" hidden="1" x14ac:dyDescent="0.2"/>
    <row r="20777" ht="12.75" hidden="1" x14ac:dyDescent="0.2"/>
    <row r="20778" ht="12.75" hidden="1" x14ac:dyDescent="0.2"/>
    <row r="20779" ht="12.75" hidden="1" x14ac:dyDescent="0.2"/>
    <row r="20780" ht="12.75" hidden="1" x14ac:dyDescent="0.2"/>
    <row r="20781" ht="12.75" hidden="1" x14ac:dyDescent="0.2"/>
    <row r="20782" ht="12.75" hidden="1" x14ac:dyDescent="0.2"/>
    <row r="20783" ht="12.75" hidden="1" x14ac:dyDescent="0.2"/>
    <row r="20784" ht="12.75" hidden="1" x14ac:dyDescent="0.2"/>
    <row r="20785" ht="12.75" hidden="1" x14ac:dyDescent="0.2"/>
    <row r="20786" ht="12.75" hidden="1" x14ac:dyDescent="0.2"/>
    <row r="20787" ht="12.75" hidden="1" x14ac:dyDescent="0.2"/>
    <row r="20788" ht="12.75" hidden="1" x14ac:dyDescent="0.2"/>
    <row r="20789" ht="12.75" hidden="1" x14ac:dyDescent="0.2"/>
    <row r="20790" ht="12.75" hidden="1" x14ac:dyDescent="0.2"/>
    <row r="20791" ht="12.75" hidden="1" x14ac:dyDescent="0.2"/>
    <row r="20792" ht="12.75" hidden="1" x14ac:dyDescent="0.2"/>
    <row r="20793" ht="12.75" hidden="1" x14ac:dyDescent="0.2"/>
    <row r="20794" ht="12.75" hidden="1" x14ac:dyDescent="0.2"/>
    <row r="20795" ht="12.75" hidden="1" x14ac:dyDescent="0.2"/>
    <row r="20796" ht="12.75" hidden="1" x14ac:dyDescent="0.2"/>
    <row r="20797" ht="12.75" hidden="1" x14ac:dyDescent="0.2"/>
    <row r="20798" ht="12.75" hidden="1" x14ac:dyDescent="0.2"/>
    <row r="20799" ht="12.75" hidden="1" x14ac:dyDescent="0.2"/>
    <row r="20800" ht="12.75" hidden="1" x14ac:dyDescent="0.2"/>
    <row r="20801" ht="12.75" hidden="1" x14ac:dyDescent="0.2"/>
    <row r="20802" ht="12.75" hidden="1" x14ac:dyDescent="0.2"/>
    <row r="20803" ht="12.75" hidden="1" x14ac:dyDescent="0.2"/>
    <row r="20804" ht="12.75" hidden="1" x14ac:dyDescent="0.2"/>
    <row r="20805" ht="12.75" hidden="1" x14ac:dyDescent="0.2"/>
    <row r="20806" ht="12.75" hidden="1" x14ac:dyDescent="0.2"/>
    <row r="20807" ht="12.75" hidden="1" x14ac:dyDescent="0.2"/>
    <row r="20808" ht="12.75" hidden="1" x14ac:dyDescent="0.2"/>
    <row r="20809" ht="12.75" hidden="1" x14ac:dyDescent="0.2"/>
    <row r="20810" ht="12.75" hidden="1" x14ac:dyDescent="0.2"/>
    <row r="20811" ht="12.75" hidden="1" x14ac:dyDescent="0.2"/>
    <row r="20812" ht="12.75" hidden="1" x14ac:dyDescent="0.2"/>
    <row r="20813" ht="12.75" hidden="1" x14ac:dyDescent="0.2"/>
    <row r="20814" ht="12.75" hidden="1" x14ac:dyDescent="0.2"/>
    <row r="20815" ht="12.75" hidden="1" x14ac:dyDescent="0.2"/>
    <row r="20816" ht="12.75" hidden="1" x14ac:dyDescent="0.2"/>
    <row r="20817" ht="12.75" hidden="1" x14ac:dyDescent="0.2"/>
    <row r="20818" ht="12.75" hidden="1" x14ac:dyDescent="0.2"/>
    <row r="20819" ht="12.75" hidden="1" x14ac:dyDescent="0.2"/>
    <row r="20820" ht="12.75" hidden="1" x14ac:dyDescent="0.2"/>
    <row r="20821" ht="12.75" hidden="1" x14ac:dyDescent="0.2"/>
    <row r="20822" ht="12.75" hidden="1" x14ac:dyDescent="0.2"/>
    <row r="20823" ht="12.75" hidden="1" x14ac:dyDescent="0.2"/>
    <row r="20824" ht="12.75" hidden="1" x14ac:dyDescent="0.2"/>
    <row r="20825" ht="12.75" hidden="1" x14ac:dyDescent="0.2"/>
    <row r="20826" ht="12.75" hidden="1" x14ac:dyDescent="0.2"/>
    <row r="20827" ht="12.75" hidden="1" x14ac:dyDescent="0.2"/>
    <row r="20828" ht="12.75" hidden="1" x14ac:dyDescent="0.2"/>
    <row r="20829" ht="12.75" hidden="1" x14ac:dyDescent="0.2"/>
    <row r="20830" ht="12.75" hidden="1" x14ac:dyDescent="0.2"/>
    <row r="20831" ht="12.75" hidden="1" x14ac:dyDescent="0.2"/>
    <row r="20832" ht="12.75" hidden="1" x14ac:dyDescent="0.2"/>
    <row r="20833" ht="12.75" hidden="1" x14ac:dyDescent="0.2"/>
    <row r="20834" ht="12.75" hidden="1" x14ac:dyDescent="0.2"/>
    <row r="20835" ht="12.75" hidden="1" x14ac:dyDescent="0.2"/>
    <row r="20836" ht="12.75" hidden="1" x14ac:dyDescent="0.2"/>
    <row r="20837" ht="12.75" hidden="1" x14ac:dyDescent="0.2"/>
    <row r="20838" ht="12.75" hidden="1" x14ac:dyDescent="0.2"/>
    <row r="20839" ht="12.75" hidden="1" x14ac:dyDescent="0.2"/>
    <row r="20840" ht="12.75" hidden="1" x14ac:dyDescent="0.2"/>
    <row r="20841" ht="12.75" hidden="1" x14ac:dyDescent="0.2"/>
    <row r="20842" ht="12.75" hidden="1" x14ac:dyDescent="0.2"/>
    <row r="20843" ht="12.75" hidden="1" x14ac:dyDescent="0.2"/>
    <row r="20844" ht="12.75" hidden="1" x14ac:dyDescent="0.2"/>
    <row r="20845" ht="12.75" hidden="1" x14ac:dyDescent="0.2"/>
    <row r="20846" ht="12.75" hidden="1" x14ac:dyDescent="0.2"/>
    <row r="20847" ht="12.75" hidden="1" x14ac:dyDescent="0.2"/>
    <row r="20848" ht="12.75" hidden="1" x14ac:dyDescent="0.2"/>
    <row r="20849" ht="12.75" hidden="1" x14ac:dyDescent="0.2"/>
    <row r="20850" ht="12.75" hidden="1" x14ac:dyDescent="0.2"/>
    <row r="20851" ht="12.75" hidden="1" x14ac:dyDescent="0.2"/>
    <row r="20852" ht="12.75" hidden="1" x14ac:dyDescent="0.2"/>
    <row r="20853" ht="12.75" hidden="1" x14ac:dyDescent="0.2"/>
    <row r="20854" ht="12.75" hidden="1" x14ac:dyDescent="0.2"/>
    <row r="20855" ht="12.75" hidden="1" x14ac:dyDescent="0.2"/>
    <row r="20856" ht="12.75" hidden="1" x14ac:dyDescent="0.2"/>
    <row r="20857" ht="12.75" hidden="1" x14ac:dyDescent="0.2"/>
    <row r="20858" ht="12.75" hidden="1" x14ac:dyDescent="0.2"/>
    <row r="20859" ht="12.75" hidden="1" x14ac:dyDescent="0.2"/>
    <row r="20860" ht="12.75" hidden="1" x14ac:dyDescent="0.2"/>
    <row r="20861" ht="12.75" hidden="1" x14ac:dyDescent="0.2"/>
    <row r="20862" ht="12.75" hidden="1" x14ac:dyDescent="0.2"/>
    <row r="20863" ht="12.75" hidden="1" x14ac:dyDescent="0.2"/>
    <row r="20864" ht="12.75" hidden="1" x14ac:dyDescent="0.2"/>
    <row r="20865" ht="12.75" hidden="1" x14ac:dyDescent="0.2"/>
    <row r="20866" ht="12.75" hidden="1" x14ac:dyDescent="0.2"/>
    <row r="20867" ht="12.75" hidden="1" x14ac:dyDescent="0.2"/>
    <row r="20868" ht="12.75" hidden="1" x14ac:dyDescent="0.2"/>
    <row r="20869" ht="12.75" hidden="1" x14ac:dyDescent="0.2"/>
    <row r="20870" ht="12.75" hidden="1" x14ac:dyDescent="0.2"/>
    <row r="20871" ht="12.75" hidden="1" x14ac:dyDescent="0.2"/>
    <row r="20872" ht="12.75" hidden="1" x14ac:dyDescent="0.2"/>
    <row r="20873" ht="12.75" hidden="1" x14ac:dyDescent="0.2"/>
    <row r="20874" ht="12.75" hidden="1" x14ac:dyDescent="0.2"/>
    <row r="20875" ht="12.75" hidden="1" x14ac:dyDescent="0.2"/>
    <row r="20876" ht="12.75" hidden="1" x14ac:dyDescent="0.2"/>
    <row r="20877" ht="12.75" hidden="1" x14ac:dyDescent="0.2"/>
    <row r="20878" ht="12.75" hidden="1" x14ac:dyDescent="0.2"/>
    <row r="20879" ht="12.75" hidden="1" x14ac:dyDescent="0.2"/>
    <row r="20880" ht="12.75" hidden="1" x14ac:dyDescent="0.2"/>
    <row r="20881" ht="12.75" hidden="1" x14ac:dyDescent="0.2"/>
    <row r="20882" ht="12.75" hidden="1" x14ac:dyDescent="0.2"/>
    <row r="20883" ht="12.75" hidden="1" x14ac:dyDescent="0.2"/>
    <row r="20884" ht="12.75" hidden="1" x14ac:dyDescent="0.2"/>
    <row r="20885" ht="12.75" hidden="1" x14ac:dyDescent="0.2"/>
    <row r="20886" ht="12.75" hidden="1" x14ac:dyDescent="0.2"/>
    <row r="20887" ht="12.75" hidden="1" x14ac:dyDescent="0.2"/>
    <row r="20888" ht="12.75" hidden="1" x14ac:dyDescent="0.2"/>
    <row r="20889" ht="12.75" hidden="1" x14ac:dyDescent="0.2"/>
    <row r="20890" ht="12.75" hidden="1" x14ac:dyDescent="0.2"/>
    <row r="20891" ht="12.75" hidden="1" x14ac:dyDescent="0.2"/>
    <row r="20892" ht="12.75" hidden="1" x14ac:dyDescent="0.2"/>
    <row r="20893" ht="12.75" hidden="1" x14ac:dyDescent="0.2"/>
    <row r="20894" ht="12.75" hidden="1" x14ac:dyDescent="0.2"/>
    <row r="20895" ht="12.75" hidden="1" x14ac:dyDescent="0.2"/>
    <row r="20896" ht="12.75" hidden="1" x14ac:dyDescent="0.2"/>
    <row r="20897" ht="12.75" hidden="1" x14ac:dyDescent="0.2"/>
    <row r="20898" ht="12.75" hidden="1" x14ac:dyDescent="0.2"/>
    <row r="20899" ht="12.75" hidden="1" x14ac:dyDescent="0.2"/>
    <row r="20900" ht="12.75" hidden="1" x14ac:dyDescent="0.2"/>
    <row r="20901" ht="12.75" hidden="1" x14ac:dyDescent="0.2"/>
    <row r="20902" ht="12.75" hidden="1" x14ac:dyDescent="0.2"/>
    <row r="20903" ht="12.75" hidden="1" x14ac:dyDescent="0.2"/>
    <row r="20904" ht="12.75" hidden="1" x14ac:dyDescent="0.2"/>
    <row r="20905" ht="12.75" hidden="1" x14ac:dyDescent="0.2"/>
    <row r="20906" ht="12.75" hidden="1" x14ac:dyDescent="0.2"/>
    <row r="20907" ht="12.75" hidden="1" x14ac:dyDescent="0.2"/>
    <row r="20908" ht="12.75" hidden="1" x14ac:dyDescent="0.2"/>
    <row r="20909" ht="12.75" hidden="1" x14ac:dyDescent="0.2"/>
    <row r="20910" ht="12.75" hidden="1" x14ac:dyDescent="0.2"/>
    <row r="20911" ht="12.75" hidden="1" x14ac:dyDescent="0.2"/>
    <row r="20912" ht="12.75" hidden="1" x14ac:dyDescent="0.2"/>
    <row r="20913" ht="12.75" hidden="1" x14ac:dyDescent="0.2"/>
    <row r="20914" ht="12.75" hidden="1" x14ac:dyDescent="0.2"/>
    <row r="20915" ht="12.75" hidden="1" x14ac:dyDescent="0.2"/>
    <row r="20916" ht="12.75" hidden="1" x14ac:dyDescent="0.2"/>
    <row r="20917" ht="12.75" hidden="1" x14ac:dyDescent="0.2"/>
    <row r="20918" ht="12.75" hidden="1" x14ac:dyDescent="0.2"/>
    <row r="20919" ht="12.75" hidden="1" x14ac:dyDescent="0.2"/>
    <row r="20920" ht="12.75" hidden="1" x14ac:dyDescent="0.2"/>
    <row r="20921" ht="12.75" hidden="1" x14ac:dyDescent="0.2"/>
    <row r="20922" ht="12.75" hidden="1" x14ac:dyDescent="0.2"/>
    <row r="20923" ht="12.75" hidden="1" x14ac:dyDescent="0.2"/>
    <row r="20924" ht="12.75" hidden="1" x14ac:dyDescent="0.2"/>
    <row r="20925" ht="12.75" hidden="1" x14ac:dyDescent="0.2"/>
    <row r="20926" ht="12.75" hidden="1" x14ac:dyDescent="0.2"/>
    <row r="20927" ht="12.75" hidden="1" x14ac:dyDescent="0.2"/>
    <row r="20928" ht="12.75" hidden="1" x14ac:dyDescent="0.2"/>
    <row r="20929" ht="12.75" hidden="1" x14ac:dyDescent="0.2"/>
    <row r="20930" ht="12.75" hidden="1" x14ac:dyDescent="0.2"/>
    <row r="20931" ht="12.75" hidden="1" x14ac:dyDescent="0.2"/>
    <row r="20932" ht="12.75" hidden="1" x14ac:dyDescent="0.2"/>
    <row r="20933" ht="12.75" hidden="1" x14ac:dyDescent="0.2"/>
    <row r="20934" ht="12.75" hidden="1" x14ac:dyDescent="0.2"/>
    <row r="20935" ht="12.75" hidden="1" x14ac:dyDescent="0.2"/>
    <row r="20936" ht="12.75" hidden="1" x14ac:dyDescent="0.2"/>
    <row r="20937" ht="12.75" hidden="1" x14ac:dyDescent="0.2"/>
    <row r="20938" ht="12.75" hidden="1" x14ac:dyDescent="0.2"/>
    <row r="20939" ht="12.75" hidden="1" x14ac:dyDescent="0.2"/>
    <row r="20940" ht="12.75" hidden="1" x14ac:dyDescent="0.2"/>
    <row r="20941" ht="12.75" hidden="1" x14ac:dyDescent="0.2"/>
    <row r="20942" ht="12.75" hidden="1" x14ac:dyDescent="0.2"/>
    <row r="20943" ht="12.75" hidden="1" x14ac:dyDescent="0.2"/>
    <row r="20944" ht="12.75" hidden="1" x14ac:dyDescent="0.2"/>
    <row r="20945" ht="12.75" hidden="1" x14ac:dyDescent="0.2"/>
    <row r="20946" ht="12.75" hidden="1" x14ac:dyDescent="0.2"/>
    <row r="20947" ht="12.75" hidden="1" x14ac:dyDescent="0.2"/>
    <row r="20948" ht="12.75" hidden="1" x14ac:dyDescent="0.2"/>
    <row r="20949" ht="12.75" hidden="1" x14ac:dyDescent="0.2"/>
    <row r="20950" ht="12.75" hidden="1" x14ac:dyDescent="0.2"/>
    <row r="20951" ht="12.75" hidden="1" x14ac:dyDescent="0.2"/>
    <row r="20952" ht="12.75" hidden="1" x14ac:dyDescent="0.2"/>
    <row r="20953" ht="12.75" hidden="1" x14ac:dyDescent="0.2"/>
    <row r="20954" ht="12.75" hidden="1" x14ac:dyDescent="0.2"/>
    <row r="20955" ht="12.75" hidden="1" x14ac:dyDescent="0.2"/>
    <row r="20956" ht="12.75" hidden="1" x14ac:dyDescent="0.2"/>
    <row r="20957" ht="12.75" hidden="1" x14ac:dyDescent="0.2"/>
    <row r="20958" ht="12.75" hidden="1" x14ac:dyDescent="0.2"/>
    <row r="20959" ht="12.75" hidden="1" x14ac:dyDescent="0.2"/>
    <row r="20960" ht="12.75" hidden="1" x14ac:dyDescent="0.2"/>
    <row r="20961" ht="12.75" hidden="1" x14ac:dyDescent="0.2"/>
    <row r="20962" ht="12.75" hidden="1" x14ac:dyDescent="0.2"/>
    <row r="20963" ht="12.75" hidden="1" x14ac:dyDescent="0.2"/>
    <row r="20964" ht="12.75" hidden="1" x14ac:dyDescent="0.2"/>
    <row r="20965" ht="12.75" hidden="1" x14ac:dyDescent="0.2"/>
    <row r="20966" ht="12.75" hidden="1" x14ac:dyDescent="0.2"/>
    <row r="20967" ht="12.75" hidden="1" x14ac:dyDescent="0.2"/>
    <row r="20968" ht="12.75" hidden="1" x14ac:dyDescent="0.2"/>
    <row r="20969" ht="12.75" hidden="1" x14ac:dyDescent="0.2"/>
    <row r="20970" ht="12.75" hidden="1" x14ac:dyDescent="0.2"/>
    <row r="20971" ht="12.75" hidden="1" x14ac:dyDescent="0.2"/>
    <row r="20972" ht="12.75" hidden="1" x14ac:dyDescent="0.2"/>
    <row r="20973" ht="12.75" hidden="1" x14ac:dyDescent="0.2"/>
    <row r="20974" ht="12.75" hidden="1" x14ac:dyDescent="0.2"/>
    <row r="20975" ht="12.75" hidden="1" x14ac:dyDescent="0.2"/>
    <row r="20976" ht="12.75" hidden="1" x14ac:dyDescent="0.2"/>
    <row r="20977" ht="12.75" hidden="1" x14ac:dyDescent="0.2"/>
    <row r="20978" ht="12.75" hidden="1" x14ac:dyDescent="0.2"/>
    <row r="20979" ht="12.75" hidden="1" x14ac:dyDescent="0.2"/>
    <row r="20980" ht="12.75" hidden="1" x14ac:dyDescent="0.2"/>
    <row r="20981" ht="12.75" hidden="1" x14ac:dyDescent="0.2"/>
    <row r="20982" ht="12.75" hidden="1" x14ac:dyDescent="0.2"/>
    <row r="20983" ht="12.75" hidden="1" x14ac:dyDescent="0.2"/>
    <row r="20984" ht="12.75" hidden="1" x14ac:dyDescent="0.2"/>
    <row r="20985" ht="12.75" hidden="1" x14ac:dyDescent="0.2"/>
    <row r="20986" ht="12.75" hidden="1" x14ac:dyDescent="0.2"/>
    <row r="20987" ht="12.75" hidden="1" x14ac:dyDescent="0.2"/>
    <row r="20988" ht="12.75" hidden="1" x14ac:dyDescent="0.2"/>
    <row r="20989" ht="12.75" hidden="1" x14ac:dyDescent="0.2"/>
    <row r="20990" ht="12.75" hidden="1" x14ac:dyDescent="0.2"/>
    <row r="20991" ht="12.75" hidden="1" x14ac:dyDescent="0.2"/>
    <row r="20992" ht="12.75" hidden="1" x14ac:dyDescent="0.2"/>
    <row r="20993" ht="12.75" hidden="1" x14ac:dyDescent="0.2"/>
    <row r="20994" ht="12.75" hidden="1" x14ac:dyDescent="0.2"/>
    <row r="20995" ht="12.75" hidden="1" x14ac:dyDescent="0.2"/>
    <row r="20996" ht="12.75" hidden="1" x14ac:dyDescent="0.2"/>
    <row r="20997" ht="12.75" hidden="1" x14ac:dyDescent="0.2"/>
    <row r="20998" ht="12.75" hidden="1" x14ac:dyDescent="0.2"/>
    <row r="20999" ht="12.75" hidden="1" x14ac:dyDescent="0.2"/>
    <row r="21000" ht="12.75" hidden="1" x14ac:dyDescent="0.2"/>
    <row r="21001" ht="12.75" hidden="1" x14ac:dyDescent="0.2"/>
    <row r="21002" ht="12.75" hidden="1" x14ac:dyDescent="0.2"/>
    <row r="21003" ht="12.75" hidden="1" x14ac:dyDescent="0.2"/>
    <row r="21004" ht="12.75" hidden="1" x14ac:dyDescent="0.2"/>
    <row r="21005" ht="12.75" hidden="1" x14ac:dyDescent="0.2"/>
    <row r="21006" ht="12.75" hidden="1" x14ac:dyDescent="0.2"/>
    <row r="21007" ht="12.75" hidden="1" x14ac:dyDescent="0.2"/>
    <row r="21008" ht="12.75" hidden="1" x14ac:dyDescent="0.2"/>
    <row r="21009" ht="12.75" hidden="1" x14ac:dyDescent="0.2"/>
    <row r="21010" ht="12.75" hidden="1" x14ac:dyDescent="0.2"/>
    <row r="21011" ht="12.75" hidden="1" x14ac:dyDescent="0.2"/>
    <row r="21012" ht="12.75" hidden="1" x14ac:dyDescent="0.2"/>
    <row r="21013" ht="12.75" hidden="1" x14ac:dyDescent="0.2"/>
    <row r="21014" ht="12.75" hidden="1" x14ac:dyDescent="0.2"/>
    <row r="21015" ht="12.75" hidden="1" x14ac:dyDescent="0.2"/>
    <row r="21016" ht="12.75" hidden="1" x14ac:dyDescent="0.2"/>
    <row r="21017" ht="12.75" hidden="1" x14ac:dyDescent="0.2"/>
    <row r="21018" ht="12.75" hidden="1" x14ac:dyDescent="0.2"/>
    <row r="21019" ht="12.75" hidden="1" x14ac:dyDescent="0.2"/>
    <row r="21020" ht="12.75" hidden="1" x14ac:dyDescent="0.2"/>
    <row r="21021" ht="12.75" hidden="1" x14ac:dyDescent="0.2"/>
    <row r="21022" ht="12.75" hidden="1" x14ac:dyDescent="0.2"/>
    <row r="21023" ht="12.75" hidden="1" x14ac:dyDescent="0.2"/>
    <row r="21024" ht="12.75" hidden="1" x14ac:dyDescent="0.2"/>
    <row r="21025" ht="12.75" hidden="1" x14ac:dyDescent="0.2"/>
    <row r="21026" ht="12.75" hidden="1" x14ac:dyDescent="0.2"/>
    <row r="21027" ht="12.75" hidden="1" x14ac:dyDescent="0.2"/>
    <row r="21028" ht="12.75" hidden="1" x14ac:dyDescent="0.2"/>
    <row r="21029" ht="12.75" hidden="1" x14ac:dyDescent="0.2"/>
    <row r="21030" ht="12.75" hidden="1" x14ac:dyDescent="0.2"/>
    <row r="21031" ht="12.75" hidden="1" x14ac:dyDescent="0.2"/>
    <row r="21032" ht="12.75" hidden="1" x14ac:dyDescent="0.2"/>
    <row r="21033" ht="12.75" hidden="1" x14ac:dyDescent="0.2"/>
    <row r="21034" ht="12.75" hidden="1" x14ac:dyDescent="0.2"/>
    <row r="21035" ht="12.75" hidden="1" x14ac:dyDescent="0.2"/>
    <row r="21036" ht="12.75" hidden="1" x14ac:dyDescent="0.2"/>
    <row r="21037" ht="12.75" hidden="1" x14ac:dyDescent="0.2"/>
    <row r="21038" ht="12.75" hidden="1" x14ac:dyDescent="0.2"/>
    <row r="21039" ht="12.75" hidden="1" x14ac:dyDescent="0.2"/>
    <row r="21040" ht="12.75" hidden="1" x14ac:dyDescent="0.2"/>
    <row r="21041" ht="12.75" hidden="1" x14ac:dyDescent="0.2"/>
    <row r="21042" ht="12.75" hidden="1" x14ac:dyDescent="0.2"/>
    <row r="21043" ht="12.75" hidden="1" x14ac:dyDescent="0.2"/>
    <row r="21044" ht="12.75" hidden="1" x14ac:dyDescent="0.2"/>
    <row r="21045" ht="12.75" hidden="1" x14ac:dyDescent="0.2"/>
    <row r="21046" ht="12.75" hidden="1" x14ac:dyDescent="0.2"/>
    <row r="21047" ht="12.75" hidden="1" x14ac:dyDescent="0.2"/>
    <row r="21048" ht="12.75" hidden="1" x14ac:dyDescent="0.2"/>
    <row r="21049" ht="12.75" hidden="1" x14ac:dyDescent="0.2"/>
    <row r="21050" ht="12.75" hidden="1" x14ac:dyDescent="0.2"/>
    <row r="21051" ht="12.75" hidden="1" x14ac:dyDescent="0.2"/>
    <row r="21052" ht="12.75" hidden="1" x14ac:dyDescent="0.2"/>
    <row r="21053" ht="12.75" hidden="1" x14ac:dyDescent="0.2"/>
    <row r="21054" ht="12.75" hidden="1" x14ac:dyDescent="0.2"/>
    <row r="21055" ht="12.75" hidden="1" x14ac:dyDescent="0.2"/>
    <row r="21056" ht="12.75" hidden="1" x14ac:dyDescent="0.2"/>
    <row r="21057" ht="12.75" hidden="1" x14ac:dyDescent="0.2"/>
    <row r="21058" ht="12.75" hidden="1" x14ac:dyDescent="0.2"/>
    <row r="21059" ht="12.75" hidden="1" x14ac:dyDescent="0.2"/>
    <row r="21060" ht="12.75" hidden="1" x14ac:dyDescent="0.2"/>
    <row r="21061" ht="12.75" hidden="1" x14ac:dyDescent="0.2"/>
    <row r="21062" ht="12.75" hidden="1" x14ac:dyDescent="0.2"/>
    <row r="21063" ht="12.75" hidden="1" x14ac:dyDescent="0.2"/>
    <row r="21064" ht="12.75" hidden="1" x14ac:dyDescent="0.2"/>
    <row r="21065" ht="12.75" hidden="1" x14ac:dyDescent="0.2"/>
    <row r="21066" ht="12.75" hidden="1" x14ac:dyDescent="0.2"/>
    <row r="21067" ht="12.75" hidden="1" x14ac:dyDescent="0.2"/>
    <row r="21068" ht="12.75" hidden="1" x14ac:dyDescent="0.2"/>
    <row r="21069" ht="12.75" hidden="1" x14ac:dyDescent="0.2"/>
    <row r="21070" ht="12.75" hidden="1" x14ac:dyDescent="0.2"/>
    <row r="21071" ht="12.75" hidden="1" x14ac:dyDescent="0.2"/>
    <row r="21072" ht="12.75" hidden="1" x14ac:dyDescent="0.2"/>
    <row r="21073" ht="12.75" hidden="1" x14ac:dyDescent="0.2"/>
    <row r="21074" ht="12.75" hidden="1" x14ac:dyDescent="0.2"/>
    <row r="21075" ht="12.75" hidden="1" x14ac:dyDescent="0.2"/>
    <row r="21076" ht="12.75" hidden="1" x14ac:dyDescent="0.2"/>
    <row r="21077" ht="12.75" hidden="1" x14ac:dyDescent="0.2"/>
    <row r="21078" ht="12.75" hidden="1" x14ac:dyDescent="0.2"/>
    <row r="21079" ht="12.75" hidden="1" x14ac:dyDescent="0.2"/>
    <row r="21080" ht="12.75" hidden="1" x14ac:dyDescent="0.2"/>
    <row r="21081" ht="12.75" hidden="1" x14ac:dyDescent="0.2"/>
    <row r="21082" ht="12.75" hidden="1" x14ac:dyDescent="0.2"/>
    <row r="21083" ht="12.75" hidden="1" x14ac:dyDescent="0.2"/>
    <row r="21084" ht="12.75" hidden="1" x14ac:dyDescent="0.2"/>
    <row r="21085" ht="12.75" hidden="1" x14ac:dyDescent="0.2"/>
    <row r="21086" ht="12.75" hidden="1" x14ac:dyDescent="0.2"/>
    <row r="21087" ht="12.75" hidden="1" x14ac:dyDescent="0.2"/>
    <row r="21088" ht="12.75" hidden="1" x14ac:dyDescent="0.2"/>
    <row r="21089" ht="12.75" hidden="1" x14ac:dyDescent="0.2"/>
    <row r="21090" ht="12.75" hidden="1" x14ac:dyDescent="0.2"/>
    <row r="21091" ht="12.75" hidden="1" x14ac:dyDescent="0.2"/>
    <row r="21092" ht="12.75" hidden="1" x14ac:dyDescent="0.2"/>
    <row r="21093" ht="12.75" hidden="1" x14ac:dyDescent="0.2"/>
    <row r="21094" ht="12.75" hidden="1" x14ac:dyDescent="0.2"/>
    <row r="21095" ht="12.75" hidden="1" x14ac:dyDescent="0.2"/>
    <row r="21096" ht="12.75" hidden="1" x14ac:dyDescent="0.2"/>
    <row r="21097" ht="12.75" hidden="1" x14ac:dyDescent="0.2"/>
    <row r="21098" ht="12.75" hidden="1" x14ac:dyDescent="0.2"/>
    <row r="21099" ht="12.75" hidden="1" x14ac:dyDescent="0.2"/>
    <row r="21100" ht="12.75" hidden="1" x14ac:dyDescent="0.2"/>
    <row r="21101" ht="12.75" hidden="1" x14ac:dyDescent="0.2"/>
    <row r="21102" ht="12.75" hidden="1" x14ac:dyDescent="0.2"/>
    <row r="21103" ht="12.75" hidden="1" x14ac:dyDescent="0.2"/>
    <row r="21104" ht="12.75" hidden="1" x14ac:dyDescent="0.2"/>
    <row r="21105" ht="12.75" hidden="1" x14ac:dyDescent="0.2"/>
    <row r="21106" ht="12.75" hidden="1" x14ac:dyDescent="0.2"/>
    <row r="21107" ht="12.75" hidden="1" x14ac:dyDescent="0.2"/>
    <row r="21108" ht="12.75" hidden="1" x14ac:dyDescent="0.2"/>
    <row r="21109" ht="12.75" hidden="1" x14ac:dyDescent="0.2"/>
    <row r="21110" ht="12.75" hidden="1" x14ac:dyDescent="0.2"/>
    <row r="21111" ht="12.75" hidden="1" x14ac:dyDescent="0.2"/>
    <row r="21112" ht="12.75" hidden="1" x14ac:dyDescent="0.2"/>
    <row r="21113" ht="12.75" hidden="1" x14ac:dyDescent="0.2"/>
    <row r="21114" ht="12.75" hidden="1" x14ac:dyDescent="0.2"/>
    <row r="21115" ht="12.75" hidden="1" x14ac:dyDescent="0.2"/>
    <row r="21116" ht="12.75" hidden="1" x14ac:dyDescent="0.2"/>
    <row r="21117" ht="12.75" hidden="1" x14ac:dyDescent="0.2"/>
    <row r="21118" ht="12.75" hidden="1" x14ac:dyDescent="0.2"/>
    <row r="21119" ht="12.75" hidden="1" x14ac:dyDescent="0.2"/>
    <row r="21120" ht="12.75" hidden="1" x14ac:dyDescent="0.2"/>
    <row r="21121" ht="12.75" hidden="1" x14ac:dyDescent="0.2"/>
    <row r="21122" ht="12.75" hidden="1" x14ac:dyDescent="0.2"/>
    <row r="21123" ht="12.75" hidden="1" x14ac:dyDescent="0.2"/>
    <row r="21124" ht="12.75" hidden="1" x14ac:dyDescent="0.2"/>
    <row r="21125" ht="12.75" hidden="1" x14ac:dyDescent="0.2"/>
    <row r="21126" ht="12.75" hidden="1" x14ac:dyDescent="0.2"/>
    <row r="21127" ht="12.75" hidden="1" x14ac:dyDescent="0.2"/>
    <row r="21128" ht="12.75" hidden="1" x14ac:dyDescent="0.2"/>
    <row r="21129" ht="12.75" hidden="1" x14ac:dyDescent="0.2"/>
    <row r="21130" ht="12.75" hidden="1" x14ac:dyDescent="0.2"/>
    <row r="21131" ht="12.75" hidden="1" x14ac:dyDescent="0.2"/>
    <row r="21132" ht="12.75" hidden="1" x14ac:dyDescent="0.2"/>
    <row r="21133" ht="12.75" hidden="1" x14ac:dyDescent="0.2"/>
    <row r="21134" ht="12.75" hidden="1" x14ac:dyDescent="0.2"/>
    <row r="21135" ht="12.75" hidden="1" x14ac:dyDescent="0.2"/>
    <row r="21136" ht="12.75" hidden="1" x14ac:dyDescent="0.2"/>
    <row r="21137" ht="12.75" hidden="1" x14ac:dyDescent="0.2"/>
    <row r="21138" ht="12.75" hidden="1" x14ac:dyDescent="0.2"/>
    <row r="21139" ht="12.75" hidden="1" x14ac:dyDescent="0.2"/>
    <row r="21140" ht="12.75" hidden="1" x14ac:dyDescent="0.2"/>
    <row r="21141" ht="12.75" hidden="1" x14ac:dyDescent="0.2"/>
    <row r="21142" ht="12.75" hidden="1" x14ac:dyDescent="0.2"/>
    <row r="21143" ht="12.75" hidden="1" x14ac:dyDescent="0.2"/>
    <row r="21144" ht="12.75" hidden="1" x14ac:dyDescent="0.2"/>
    <row r="21145" ht="12.75" hidden="1" x14ac:dyDescent="0.2"/>
    <row r="21146" ht="12.75" hidden="1" x14ac:dyDescent="0.2"/>
    <row r="21147" ht="12.75" hidden="1" x14ac:dyDescent="0.2"/>
    <row r="21148" ht="12.75" hidden="1" x14ac:dyDescent="0.2"/>
    <row r="21149" ht="12.75" hidden="1" x14ac:dyDescent="0.2"/>
    <row r="21150" ht="12.75" hidden="1" x14ac:dyDescent="0.2"/>
    <row r="21151" ht="12.75" hidden="1" x14ac:dyDescent="0.2"/>
    <row r="21152" ht="12.75" hidden="1" x14ac:dyDescent="0.2"/>
    <row r="21153" ht="12.75" hidden="1" x14ac:dyDescent="0.2"/>
    <row r="21154" ht="12.75" hidden="1" x14ac:dyDescent="0.2"/>
    <row r="21155" ht="12.75" hidden="1" x14ac:dyDescent="0.2"/>
    <row r="21156" ht="12.75" hidden="1" x14ac:dyDescent="0.2"/>
    <row r="21157" ht="12.75" hidden="1" x14ac:dyDescent="0.2"/>
    <row r="21158" ht="12.75" hidden="1" x14ac:dyDescent="0.2"/>
    <row r="21159" ht="12.75" hidden="1" x14ac:dyDescent="0.2"/>
    <row r="21160" ht="12.75" hidden="1" x14ac:dyDescent="0.2"/>
    <row r="21161" ht="12.75" hidden="1" x14ac:dyDescent="0.2"/>
    <row r="21162" ht="12.75" hidden="1" x14ac:dyDescent="0.2"/>
    <row r="21163" ht="12.75" hidden="1" x14ac:dyDescent="0.2"/>
    <row r="21164" ht="12.75" hidden="1" x14ac:dyDescent="0.2"/>
    <row r="21165" ht="12.75" hidden="1" x14ac:dyDescent="0.2"/>
    <row r="21166" ht="12.75" hidden="1" x14ac:dyDescent="0.2"/>
    <row r="21167" ht="12.75" hidden="1" x14ac:dyDescent="0.2"/>
    <row r="21168" ht="12.75" hidden="1" x14ac:dyDescent="0.2"/>
    <row r="21169" ht="12.75" hidden="1" x14ac:dyDescent="0.2"/>
    <row r="21170" ht="12.75" hidden="1" x14ac:dyDescent="0.2"/>
    <row r="21171" ht="12.75" hidden="1" x14ac:dyDescent="0.2"/>
    <row r="21172" ht="12.75" hidden="1" x14ac:dyDescent="0.2"/>
    <row r="21173" ht="12.75" hidden="1" x14ac:dyDescent="0.2"/>
    <row r="21174" ht="12.75" hidden="1" x14ac:dyDescent="0.2"/>
    <row r="21175" ht="12.75" hidden="1" x14ac:dyDescent="0.2"/>
    <row r="21176" ht="12.75" hidden="1" x14ac:dyDescent="0.2"/>
    <row r="21177" ht="12.75" hidden="1" x14ac:dyDescent="0.2"/>
    <row r="21178" ht="12.75" hidden="1" x14ac:dyDescent="0.2"/>
    <row r="21179" ht="12.75" hidden="1" x14ac:dyDescent="0.2"/>
    <row r="21180" ht="12.75" hidden="1" x14ac:dyDescent="0.2"/>
    <row r="21181" ht="12.75" hidden="1" x14ac:dyDescent="0.2"/>
    <row r="21182" ht="12.75" hidden="1" x14ac:dyDescent="0.2"/>
    <row r="21183" ht="12.75" hidden="1" x14ac:dyDescent="0.2"/>
    <row r="21184" ht="12.75" hidden="1" x14ac:dyDescent="0.2"/>
    <row r="21185" ht="12.75" hidden="1" x14ac:dyDescent="0.2"/>
    <row r="21186" ht="12.75" hidden="1" x14ac:dyDescent="0.2"/>
    <row r="21187" ht="12.75" hidden="1" x14ac:dyDescent="0.2"/>
    <row r="21188" ht="12.75" hidden="1" x14ac:dyDescent="0.2"/>
    <row r="21189" ht="12.75" hidden="1" x14ac:dyDescent="0.2"/>
    <row r="21190" ht="12.75" hidden="1" x14ac:dyDescent="0.2"/>
    <row r="21191" ht="12.75" hidden="1" x14ac:dyDescent="0.2"/>
    <row r="21192" ht="12.75" hidden="1" x14ac:dyDescent="0.2"/>
    <row r="21193" ht="12.75" hidden="1" x14ac:dyDescent="0.2"/>
    <row r="21194" ht="12.75" hidden="1" x14ac:dyDescent="0.2"/>
    <row r="21195" ht="12.75" hidden="1" x14ac:dyDescent="0.2"/>
    <row r="21196" ht="12.75" hidden="1" x14ac:dyDescent="0.2"/>
    <row r="21197" ht="12.75" hidden="1" x14ac:dyDescent="0.2"/>
    <row r="21198" ht="12.75" hidden="1" x14ac:dyDescent="0.2"/>
    <row r="21199" ht="12.75" hidden="1" x14ac:dyDescent="0.2"/>
    <row r="21200" ht="12.75" hidden="1" x14ac:dyDescent="0.2"/>
    <row r="21201" ht="12.75" hidden="1" x14ac:dyDescent="0.2"/>
    <row r="21202" ht="12.75" hidden="1" x14ac:dyDescent="0.2"/>
    <row r="21203" ht="12.75" hidden="1" x14ac:dyDescent="0.2"/>
    <row r="21204" ht="12.75" hidden="1" x14ac:dyDescent="0.2"/>
    <row r="21205" ht="12.75" hidden="1" x14ac:dyDescent="0.2"/>
    <row r="21206" ht="12.75" hidden="1" x14ac:dyDescent="0.2"/>
    <row r="21207" ht="12.75" hidden="1" x14ac:dyDescent="0.2"/>
    <row r="21208" ht="12.75" hidden="1" x14ac:dyDescent="0.2"/>
    <row r="21209" ht="12.75" hidden="1" x14ac:dyDescent="0.2"/>
    <row r="21210" ht="12.75" hidden="1" x14ac:dyDescent="0.2"/>
    <row r="21211" ht="12.75" hidden="1" x14ac:dyDescent="0.2"/>
    <row r="21212" ht="12.75" hidden="1" x14ac:dyDescent="0.2"/>
    <row r="21213" ht="12.75" hidden="1" x14ac:dyDescent="0.2"/>
    <row r="21214" ht="12.75" hidden="1" x14ac:dyDescent="0.2"/>
    <row r="21215" ht="12.75" hidden="1" x14ac:dyDescent="0.2"/>
    <row r="21216" ht="12.75" hidden="1" x14ac:dyDescent="0.2"/>
    <row r="21217" ht="12.75" hidden="1" x14ac:dyDescent="0.2"/>
    <row r="21218" ht="12.75" hidden="1" x14ac:dyDescent="0.2"/>
    <row r="21219" ht="12.75" hidden="1" x14ac:dyDescent="0.2"/>
    <row r="21220" ht="12.75" hidden="1" x14ac:dyDescent="0.2"/>
    <row r="21221" ht="12.75" hidden="1" x14ac:dyDescent="0.2"/>
    <row r="21222" ht="12.75" hidden="1" x14ac:dyDescent="0.2"/>
    <row r="21223" ht="12.75" hidden="1" x14ac:dyDescent="0.2"/>
    <row r="21224" ht="12.75" hidden="1" x14ac:dyDescent="0.2"/>
    <row r="21225" ht="12.75" hidden="1" x14ac:dyDescent="0.2"/>
    <row r="21226" ht="12.75" hidden="1" x14ac:dyDescent="0.2"/>
    <row r="21227" ht="12.75" hidden="1" x14ac:dyDescent="0.2"/>
    <row r="21228" ht="12.75" hidden="1" x14ac:dyDescent="0.2"/>
    <row r="21229" ht="12.75" hidden="1" x14ac:dyDescent="0.2"/>
    <row r="21230" ht="12.75" hidden="1" x14ac:dyDescent="0.2"/>
    <row r="21231" ht="12.75" hidden="1" x14ac:dyDescent="0.2"/>
    <row r="21232" ht="12.75" hidden="1" x14ac:dyDescent="0.2"/>
    <row r="21233" ht="12.75" hidden="1" x14ac:dyDescent="0.2"/>
    <row r="21234" ht="12.75" hidden="1" x14ac:dyDescent="0.2"/>
    <row r="21235" ht="12.75" hidden="1" x14ac:dyDescent="0.2"/>
    <row r="21236" ht="12.75" hidden="1" x14ac:dyDescent="0.2"/>
    <row r="21237" ht="12.75" hidden="1" x14ac:dyDescent="0.2"/>
    <row r="21238" ht="12.75" hidden="1" x14ac:dyDescent="0.2"/>
    <row r="21239" ht="12.75" hidden="1" x14ac:dyDescent="0.2"/>
    <row r="21240" ht="12.75" hidden="1" x14ac:dyDescent="0.2"/>
    <row r="21241" ht="12.75" hidden="1" x14ac:dyDescent="0.2"/>
    <row r="21242" ht="12.75" hidden="1" x14ac:dyDescent="0.2"/>
    <row r="21243" ht="12.75" hidden="1" x14ac:dyDescent="0.2"/>
    <row r="21244" ht="12.75" hidden="1" x14ac:dyDescent="0.2"/>
    <row r="21245" ht="12.75" hidden="1" x14ac:dyDescent="0.2"/>
    <row r="21246" ht="12.75" hidden="1" x14ac:dyDescent="0.2"/>
    <row r="21247" ht="12.75" hidden="1" x14ac:dyDescent="0.2"/>
    <row r="21248" ht="12.75" hidden="1" x14ac:dyDescent="0.2"/>
    <row r="21249" ht="12.75" hidden="1" x14ac:dyDescent="0.2"/>
    <row r="21250" ht="12.75" hidden="1" x14ac:dyDescent="0.2"/>
    <row r="21251" ht="12.75" hidden="1" x14ac:dyDescent="0.2"/>
    <row r="21252" ht="12.75" hidden="1" x14ac:dyDescent="0.2"/>
    <row r="21253" ht="12.75" hidden="1" x14ac:dyDescent="0.2"/>
    <row r="21254" ht="12.75" hidden="1" x14ac:dyDescent="0.2"/>
    <row r="21255" ht="12.75" hidden="1" x14ac:dyDescent="0.2"/>
    <row r="21256" ht="12.75" hidden="1" x14ac:dyDescent="0.2"/>
    <row r="21257" ht="12.75" hidden="1" x14ac:dyDescent="0.2"/>
    <row r="21258" ht="12.75" hidden="1" x14ac:dyDescent="0.2"/>
    <row r="21259" ht="12.75" hidden="1" x14ac:dyDescent="0.2"/>
    <row r="21260" ht="12.75" hidden="1" x14ac:dyDescent="0.2"/>
    <row r="21261" ht="12.75" hidden="1" x14ac:dyDescent="0.2"/>
    <row r="21262" ht="12.75" hidden="1" x14ac:dyDescent="0.2"/>
    <row r="21263" ht="12.75" hidden="1" x14ac:dyDescent="0.2"/>
    <row r="21264" ht="12.75" hidden="1" x14ac:dyDescent="0.2"/>
    <row r="21265" ht="12.75" hidden="1" x14ac:dyDescent="0.2"/>
    <row r="21266" ht="12.75" hidden="1" x14ac:dyDescent="0.2"/>
    <row r="21267" ht="12.75" hidden="1" x14ac:dyDescent="0.2"/>
    <row r="21268" ht="12.75" hidden="1" x14ac:dyDescent="0.2"/>
    <row r="21269" ht="12.75" hidden="1" x14ac:dyDescent="0.2"/>
    <row r="21270" ht="12.75" hidden="1" x14ac:dyDescent="0.2"/>
    <row r="21271" ht="12.75" hidden="1" x14ac:dyDescent="0.2"/>
    <row r="21272" ht="12.75" hidden="1" x14ac:dyDescent="0.2"/>
    <row r="21273" ht="12.75" hidden="1" x14ac:dyDescent="0.2"/>
    <row r="21274" ht="12.75" hidden="1" x14ac:dyDescent="0.2"/>
    <row r="21275" ht="12.75" hidden="1" x14ac:dyDescent="0.2"/>
    <row r="21276" ht="12.75" hidden="1" x14ac:dyDescent="0.2"/>
    <row r="21277" ht="12.75" hidden="1" x14ac:dyDescent="0.2"/>
    <row r="21278" ht="12.75" hidden="1" x14ac:dyDescent="0.2"/>
    <row r="21279" ht="12.75" hidden="1" x14ac:dyDescent="0.2"/>
    <row r="21280" ht="12.75" hidden="1" x14ac:dyDescent="0.2"/>
    <row r="21281" ht="12.75" hidden="1" x14ac:dyDescent="0.2"/>
    <row r="21282" ht="12.75" hidden="1" x14ac:dyDescent="0.2"/>
    <row r="21283" ht="12.75" hidden="1" x14ac:dyDescent="0.2"/>
    <row r="21284" ht="12.75" hidden="1" x14ac:dyDescent="0.2"/>
    <row r="21285" ht="12.75" hidden="1" x14ac:dyDescent="0.2"/>
    <row r="21286" ht="12.75" hidden="1" x14ac:dyDescent="0.2"/>
    <row r="21287" ht="12.75" hidden="1" x14ac:dyDescent="0.2"/>
    <row r="21288" ht="12.75" hidden="1" x14ac:dyDescent="0.2"/>
    <row r="21289" ht="12.75" hidden="1" x14ac:dyDescent="0.2"/>
    <row r="21290" ht="12.75" hidden="1" x14ac:dyDescent="0.2"/>
    <row r="21291" ht="12.75" hidden="1" x14ac:dyDescent="0.2"/>
    <row r="21292" ht="12.75" hidden="1" x14ac:dyDescent="0.2"/>
    <row r="21293" ht="12.75" hidden="1" x14ac:dyDescent="0.2"/>
    <row r="21294" ht="12.75" hidden="1" x14ac:dyDescent="0.2"/>
    <row r="21295" ht="12.75" hidden="1" x14ac:dyDescent="0.2"/>
    <row r="21296" ht="12.75" hidden="1" x14ac:dyDescent="0.2"/>
    <row r="21297" ht="12.75" hidden="1" x14ac:dyDescent="0.2"/>
    <row r="21298" ht="12.75" hidden="1" x14ac:dyDescent="0.2"/>
    <row r="21299" ht="12.75" hidden="1" x14ac:dyDescent="0.2"/>
    <row r="21300" ht="12.75" hidden="1" x14ac:dyDescent="0.2"/>
    <row r="21301" ht="12.75" hidden="1" x14ac:dyDescent="0.2"/>
    <row r="21302" ht="12.75" hidden="1" x14ac:dyDescent="0.2"/>
    <row r="21303" ht="12.75" hidden="1" x14ac:dyDescent="0.2"/>
    <row r="21304" ht="12.75" hidden="1" x14ac:dyDescent="0.2"/>
    <row r="21305" ht="12.75" hidden="1" x14ac:dyDescent="0.2"/>
    <row r="21306" ht="12.75" hidden="1" x14ac:dyDescent="0.2"/>
    <row r="21307" ht="12.75" hidden="1" x14ac:dyDescent="0.2"/>
    <row r="21308" ht="12.75" hidden="1" x14ac:dyDescent="0.2"/>
    <row r="21309" ht="12.75" hidden="1" x14ac:dyDescent="0.2"/>
    <row r="21310" ht="12.75" hidden="1" x14ac:dyDescent="0.2"/>
    <row r="21311" ht="12.75" hidden="1" x14ac:dyDescent="0.2"/>
    <row r="21312" ht="12.75" hidden="1" x14ac:dyDescent="0.2"/>
    <row r="21313" ht="12.75" hidden="1" x14ac:dyDescent="0.2"/>
    <row r="21314" ht="12.75" hidden="1" x14ac:dyDescent="0.2"/>
    <row r="21315" ht="12.75" hidden="1" x14ac:dyDescent="0.2"/>
    <row r="21316" ht="12.75" hidden="1" x14ac:dyDescent="0.2"/>
    <row r="21317" ht="12.75" hidden="1" x14ac:dyDescent="0.2"/>
    <row r="21318" ht="12.75" hidden="1" x14ac:dyDescent="0.2"/>
    <row r="21319" ht="12.75" hidden="1" x14ac:dyDescent="0.2"/>
    <row r="21320" ht="12.75" hidden="1" x14ac:dyDescent="0.2"/>
    <row r="21321" ht="12.75" hidden="1" x14ac:dyDescent="0.2"/>
    <row r="21322" ht="12.75" hidden="1" x14ac:dyDescent="0.2"/>
    <row r="21323" ht="12.75" hidden="1" x14ac:dyDescent="0.2"/>
    <row r="21324" ht="12.75" hidden="1" x14ac:dyDescent="0.2"/>
    <row r="21325" ht="12.75" hidden="1" x14ac:dyDescent="0.2"/>
    <row r="21326" ht="12.75" hidden="1" x14ac:dyDescent="0.2"/>
    <row r="21327" ht="12.75" hidden="1" x14ac:dyDescent="0.2"/>
    <row r="21328" ht="12.75" hidden="1" x14ac:dyDescent="0.2"/>
    <row r="21329" ht="12.75" hidden="1" x14ac:dyDescent="0.2"/>
    <row r="21330" ht="12.75" hidden="1" x14ac:dyDescent="0.2"/>
    <row r="21331" ht="12.75" hidden="1" x14ac:dyDescent="0.2"/>
    <row r="21332" ht="12.75" hidden="1" x14ac:dyDescent="0.2"/>
    <row r="21333" ht="12.75" hidden="1" x14ac:dyDescent="0.2"/>
    <row r="21334" ht="12.75" hidden="1" x14ac:dyDescent="0.2"/>
    <row r="21335" ht="12.75" hidden="1" x14ac:dyDescent="0.2"/>
    <row r="21336" ht="12.75" hidden="1" x14ac:dyDescent="0.2"/>
    <row r="21337" ht="12.75" hidden="1" x14ac:dyDescent="0.2"/>
    <row r="21338" ht="12.75" hidden="1" x14ac:dyDescent="0.2"/>
    <row r="21339" ht="12.75" hidden="1" x14ac:dyDescent="0.2"/>
    <row r="21340" ht="12.75" hidden="1" x14ac:dyDescent="0.2"/>
    <row r="21341" ht="12.75" hidden="1" x14ac:dyDescent="0.2"/>
    <row r="21342" ht="12.75" hidden="1" x14ac:dyDescent="0.2"/>
    <row r="21343" ht="12.75" hidden="1" x14ac:dyDescent="0.2"/>
    <row r="21344" ht="12.75" hidden="1" x14ac:dyDescent="0.2"/>
    <row r="21345" ht="12.75" hidden="1" x14ac:dyDescent="0.2"/>
    <row r="21346" ht="12.75" hidden="1" x14ac:dyDescent="0.2"/>
    <row r="21347" ht="12.75" hidden="1" x14ac:dyDescent="0.2"/>
    <row r="21348" ht="12.75" hidden="1" x14ac:dyDescent="0.2"/>
    <row r="21349" ht="12.75" hidden="1" x14ac:dyDescent="0.2"/>
    <row r="21350" ht="12.75" hidden="1" x14ac:dyDescent="0.2"/>
    <row r="21351" ht="12.75" hidden="1" x14ac:dyDescent="0.2"/>
    <row r="21352" ht="12.75" hidden="1" x14ac:dyDescent="0.2"/>
    <row r="21353" ht="12.75" hidden="1" x14ac:dyDescent="0.2"/>
    <row r="21354" ht="12.75" hidden="1" x14ac:dyDescent="0.2"/>
    <row r="21355" ht="12.75" hidden="1" x14ac:dyDescent="0.2"/>
    <row r="21356" ht="12.75" hidden="1" x14ac:dyDescent="0.2"/>
    <row r="21357" ht="12.75" hidden="1" x14ac:dyDescent="0.2"/>
    <row r="21358" ht="12.75" hidden="1" x14ac:dyDescent="0.2"/>
    <row r="21359" ht="12.75" hidden="1" x14ac:dyDescent="0.2"/>
    <row r="21360" ht="12.75" hidden="1" x14ac:dyDescent="0.2"/>
    <row r="21361" ht="12.75" hidden="1" x14ac:dyDescent="0.2"/>
    <row r="21362" ht="12.75" hidden="1" x14ac:dyDescent="0.2"/>
    <row r="21363" ht="12.75" hidden="1" x14ac:dyDescent="0.2"/>
    <row r="21364" ht="12.75" hidden="1" x14ac:dyDescent="0.2"/>
    <row r="21365" ht="12.75" hidden="1" x14ac:dyDescent="0.2"/>
    <row r="21366" ht="12.75" hidden="1" x14ac:dyDescent="0.2"/>
    <row r="21367" ht="12.75" hidden="1" x14ac:dyDescent="0.2"/>
    <row r="21368" ht="12.75" hidden="1" x14ac:dyDescent="0.2"/>
    <row r="21369" ht="12.75" hidden="1" x14ac:dyDescent="0.2"/>
    <row r="21370" ht="12.75" hidden="1" x14ac:dyDescent="0.2"/>
    <row r="21371" ht="12.75" hidden="1" x14ac:dyDescent="0.2"/>
    <row r="21372" ht="12.75" hidden="1" x14ac:dyDescent="0.2"/>
    <row r="21373" ht="12.75" hidden="1" x14ac:dyDescent="0.2"/>
    <row r="21374" ht="12.75" hidden="1" x14ac:dyDescent="0.2"/>
    <row r="21375" ht="12.75" hidden="1" x14ac:dyDescent="0.2"/>
    <row r="21376" ht="12.75" hidden="1" x14ac:dyDescent="0.2"/>
    <row r="21377" ht="12.75" hidden="1" x14ac:dyDescent="0.2"/>
    <row r="21378" ht="12.75" hidden="1" x14ac:dyDescent="0.2"/>
    <row r="21379" ht="12.75" hidden="1" x14ac:dyDescent="0.2"/>
    <row r="21380" ht="12.75" hidden="1" x14ac:dyDescent="0.2"/>
    <row r="21381" ht="12.75" hidden="1" x14ac:dyDescent="0.2"/>
    <row r="21382" ht="12.75" hidden="1" x14ac:dyDescent="0.2"/>
    <row r="21383" ht="12.75" hidden="1" x14ac:dyDescent="0.2"/>
    <row r="21384" ht="12.75" hidden="1" x14ac:dyDescent="0.2"/>
    <row r="21385" ht="12.75" hidden="1" x14ac:dyDescent="0.2"/>
    <row r="21386" ht="12.75" hidden="1" x14ac:dyDescent="0.2"/>
    <row r="21387" ht="12.75" hidden="1" x14ac:dyDescent="0.2"/>
    <row r="21388" ht="12.75" hidden="1" x14ac:dyDescent="0.2"/>
    <row r="21389" ht="12.75" hidden="1" x14ac:dyDescent="0.2"/>
    <row r="21390" ht="12.75" hidden="1" x14ac:dyDescent="0.2"/>
    <row r="21391" ht="12.75" hidden="1" x14ac:dyDescent="0.2"/>
    <row r="21392" ht="12.75" hidden="1" x14ac:dyDescent="0.2"/>
    <row r="21393" ht="12.75" hidden="1" x14ac:dyDescent="0.2"/>
    <row r="21394" ht="12.75" hidden="1" x14ac:dyDescent="0.2"/>
    <row r="21395" ht="12.75" hidden="1" x14ac:dyDescent="0.2"/>
    <row r="21396" ht="12.75" hidden="1" x14ac:dyDescent="0.2"/>
    <row r="21397" ht="12.75" hidden="1" x14ac:dyDescent="0.2"/>
    <row r="21398" ht="12.75" hidden="1" x14ac:dyDescent="0.2"/>
    <row r="21399" ht="12.75" hidden="1" x14ac:dyDescent="0.2"/>
    <row r="21400" ht="12.75" hidden="1" x14ac:dyDescent="0.2"/>
    <row r="21401" ht="12.75" hidden="1" x14ac:dyDescent="0.2"/>
    <row r="21402" ht="12.75" hidden="1" x14ac:dyDescent="0.2"/>
    <row r="21403" ht="12.75" hidden="1" x14ac:dyDescent="0.2"/>
    <row r="21404" ht="12.75" hidden="1" x14ac:dyDescent="0.2"/>
    <row r="21405" ht="12.75" hidden="1" x14ac:dyDescent="0.2"/>
    <row r="21406" ht="12.75" hidden="1" x14ac:dyDescent="0.2"/>
    <row r="21407" ht="12.75" hidden="1" x14ac:dyDescent="0.2"/>
    <row r="21408" ht="12.75" hidden="1" x14ac:dyDescent="0.2"/>
    <row r="21409" ht="12.75" hidden="1" x14ac:dyDescent="0.2"/>
    <row r="21410" ht="12.75" hidden="1" x14ac:dyDescent="0.2"/>
    <row r="21411" ht="12.75" hidden="1" x14ac:dyDescent="0.2"/>
    <row r="21412" ht="12.75" hidden="1" x14ac:dyDescent="0.2"/>
    <row r="21413" ht="12.75" hidden="1" x14ac:dyDescent="0.2"/>
    <row r="21414" ht="12.75" hidden="1" x14ac:dyDescent="0.2"/>
    <row r="21415" ht="12.75" hidden="1" x14ac:dyDescent="0.2"/>
    <row r="21416" ht="12.75" hidden="1" x14ac:dyDescent="0.2"/>
    <row r="21417" ht="12.75" hidden="1" x14ac:dyDescent="0.2"/>
    <row r="21418" ht="12.75" hidden="1" x14ac:dyDescent="0.2"/>
    <row r="21419" ht="12.75" hidden="1" x14ac:dyDescent="0.2"/>
    <row r="21420" ht="12.75" hidden="1" x14ac:dyDescent="0.2"/>
    <row r="21421" ht="12.75" hidden="1" x14ac:dyDescent="0.2"/>
    <row r="21422" ht="12.75" hidden="1" x14ac:dyDescent="0.2"/>
    <row r="21423" ht="12.75" hidden="1" x14ac:dyDescent="0.2"/>
    <row r="21424" ht="12.75" hidden="1" x14ac:dyDescent="0.2"/>
    <row r="21425" ht="12.75" hidden="1" x14ac:dyDescent="0.2"/>
    <row r="21426" ht="12.75" hidden="1" x14ac:dyDescent="0.2"/>
    <row r="21427" ht="12.75" hidden="1" x14ac:dyDescent="0.2"/>
    <row r="21428" ht="12.75" hidden="1" x14ac:dyDescent="0.2"/>
    <row r="21429" ht="12.75" hidden="1" x14ac:dyDescent="0.2"/>
    <row r="21430" ht="12.75" hidden="1" x14ac:dyDescent="0.2"/>
    <row r="21431" ht="12.75" hidden="1" x14ac:dyDescent="0.2"/>
    <row r="21432" ht="12.75" hidden="1" x14ac:dyDescent="0.2"/>
    <row r="21433" ht="12.75" hidden="1" x14ac:dyDescent="0.2"/>
    <row r="21434" ht="12.75" hidden="1" x14ac:dyDescent="0.2"/>
    <row r="21435" ht="12.75" hidden="1" x14ac:dyDescent="0.2"/>
    <row r="21436" ht="12.75" hidden="1" x14ac:dyDescent="0.2"/>
    <row r="21437" ht="12.75" hidden="1" x14ac:dyDescent="0.2"/>
    <row r="21438" ht="12.75" hidden="1" x14ac:dyDescent="0.2"/>
    <row r="21439" ht="12.75" hidden="1" x14ac:dyDescent="0.2"/>
    <row r="21440" ht="12.75" hidden="1" x14ac:dyDescent="0.2"/>
    <row r="21441" ht="12.75" hidden="1" x14ac:dyDescent="0.2"/>
    <row r="21442" ht="12.75" hidden="1" x14ac:dyDescent="0.2"/>
    <row r="21443" ht="12.75" hidden="1" x14ac:dyDescent="0.2"/>
    <row r="21444" ht="12.75" hidden="1" x14ac:dyDescent="0.2"/>
    <row r="21445" ht="12.75" hidden="1" x14ac:dyDescent="0.2"/>
    <row r="21446" ht="12.75" hidden="1" x14ac:dyDescent="0.2"/>
    <row r="21447" ht="12.75" hidden="1" x14ac:dyDescent="0.2"/>
    <row r="21448" ht="12.75" hidden="1" x14ac:dyDescent="0.2"/>
    <row r="21449" ht="12.75" hidden="1" x14ac:dyDescent="0.2"/>
    <row r="21450" ht="12.75" hidden="1" x14ac:dyDescent="0.2"/>
    <row r="21451" ht="12.75" hidden="1" x14ac:dyDescent="0.2"/>
    <row r="21452" ht="12.75" hidden="1" x14ac:dyDescent="0.2"/>
    <row r="21453" ht="12.75" hidden="1" x14ac:dyDescent="0.2"/>
    <row r="21454" ht="12.75" hidden="1" x14ac:dyDescent="0.2"/>
    <row r="21455" ht="12.75" hidden="1" x14ac:dyDescent="0.2"/>
    <row r="21456" ht="12.75" hidden="1" x14ac:dyDescent="0.2"/>
    <row r="21457" ht="12.75" hidden="1" x14ac:dyDescent="0.2"/>
    <row r="21458" ht="12.75" hidden="1" x14ac:dyDescent="0.2"/>
    <row r="21459" ht="12.75" hidden="1" x14ac:dyDescent="0.2"/>
    <row r="21460" ht="12.75" hidden="1" x14ac:dyDescent="0.2"/>
    <row r="21461" ht="12.75" hidden="1" x14ac:dyDescent="0.2"/>
    <row r="21462" ht="12.75" hidden="1" x14ac:dyDescent="0.2"/>
    <row r="21463" ht="12.75" hidden="1" x14ac:dyDescent="0.2"/>
    <row r="21464" ht="12.75" hidden="1" x14ac:dyDescent="0.2"/>
    <row r="21465" ht="12.75" hidden="1" x14ac:dyDescent="0.2"/>
    <row r="21466" ht="12.75" hidden="1" x14ac:dyDescent="0.2"/>
    <row r="21467" ht="12.75" hidden="1" x14ac:dyDescent="0.2"/>
    <row r="21468" ht="12.75" hidden="1" x14ac:dyDescent="0.2"/>
    <row r="21469" ht="12.75" hidden="1" x14ac:dyDescent="0.2"/>
    <row r="21470" ht="12.75" hidden="1" x14ac:dyDescent="0.2"/>
    <row r="21471" ht="12.75" hidden="1" x14ac:dyDescent="0.2"/>
    <row r="21472" ht="12.75" hidden="1" x14ac:dyDescent="0.2"/>
    <row r="21473" ht="12.75" hidden="1" x14ac:dyDescent="0.2"/>
    <row r="21474" ht="12.75" hidden="1" x14ac:dyDescent="0.2"/>
    <row r="21475" ht="12.75" hidden="1" x14ac:dyDescent="0.2"/>
    <row r="21476" ht="12.75" hidden="1" x14ac:dyDescent="0.2"/>
    <row r="21477" ht="12.75" hidden="1" x14ac:dyDescent="0.2"/>
    <row r="21478" ht="12.75" hidden="1" x14ac:dyDescent="0.2"/>
    <row r="21479" ht="12.75" hidden="1" x14ac:dyDescent="0.2"/>
    <row r="21480" ht="12.75" hidden="1" x14ac:dyDescent="0.2"/>
    <row r="21481" ht="12.75" hidden="1" x14ac:dyDescent="0.2"/>
    <row r="21482" ht="12.75" hidden="1" x14ac:dyDescent="0.2"/>
    <row r="21483" ht="12.75" hidden="1" x14ac:dyDescent="0.2"/>
    <row r="21484" ht="12.75" hidden="1" x14ac:dyDescent="0.2"/>
    <row r="21485" ht="12.75" hidden="1" x14ac:dyDescent="0.2"/>
    <row r="21486" ht="12.75" hidden="1" x14ac:dyDescent="0.2"/>
    <row r="21487" ht="12.75" hidden="1" x14ac:dyDescent="0.2"/>
    <row r="21488" ht="12.75" hidden="1" x14ac:dyDescent="0.2"/>
    <row r="21489" ht="12.75" hidden="1" x14ac:dyDescent="0.2"/>
    <row r="21490" ht="12.75" hidden="1" x14ac:dyDescent="0.2"/>
    <row r="21491" ht="12.75" hidden="1" x14ac:dyDescent="0.2"/>
    <row r="21492" ht="12.75" hidden="1" x14ac:dyDescent="0.2"/>
    <row r="21493" ht="12.75" hidden="1" x14ac:dyDescent="0.2"/>
    <row r="21494" ht="12.75" hidden="1" x14ac:dyDescent="0.2"/>
    <row r="21495" ht="12.75" hidden="1" x14ac:dyDescent="0.2"/>
    <row r="21496" ht="12.75" hidden="1" x14ac:dyDescent="0.2"/>
    <row r="21497" ht="12.75" hidden="1" x14ac:dyDescent="0.2"/>
    <row r="21498" ht="12.75" hidden="1" x14ac:dyDescent="0.2"/>
    <row r="21499" ht="12.75" hidden="1" x14ac:dyDescent="0.2"/>
    <row r="21500" ht="12.75" hidden="1" x14ac:dyDescent="0.2"/>
    <row r="21501" ht="12.75" hidden="1" x14ac:dyDescent="0.2"/>
    <row r="21502" ht="12.75" hidden="1" x14ac:dyDescent="0.2"/>
    <row r="21503" ht="12.75" hidden="1" x14ac:dyDescent="0.2"/>
    <row r="21504" ht="12.75" hidden="1" x14ac:dyDescent="0.2"/>
    <row r="21505" ht="12.75" hidden="1" x14ac:dyDescent="0.2"/>
    <row r="21506" ht="12.75" hidden="1" x14ac:dyDescent="0.2"/>
    <row r="21507" ht="12.75" hidden="1" x14ac:dyDescent="0.2"/>
    <row r="21508" ht="12.75" hidden="1" x14ac:dyDescent="0.2"/>
    <row r="21509" ht="12.75" hidden="1" x14ac:dyDescent="0.2"/>
    <row r="21510" ht="12.75" hidden="1" x14ac:dyDescent="0.2"/>
    <row r="21511" ht="12.75" hidden="1" x14ac:dyDescent="0.2"/>
    <row r="21512" ht="12.75" hidden="1" x14ac:dyDescent="0.2"/>
    <row r="21513" ht="12.75" hidden="1" x14ac:dyDescent="0.2"/>
    <row r="21514" ht="12.75" hidden="1" x14ac:dyDescent="0.2"/>
    <row r="21515" ht="12.75" hidden="1" x14ac:dyDescent="0.2"/>
    <row r="21516" ht="12.75" hidden="1" x14ac:dyDescent="0.2"/>
    <row r="21517" ht="12.75" hidden="1" x14ac:dyDescent="0.2"/>
    <row r="21518" ht="12.75" hidden="1" x14ac:dyDescent="0.2"/>
    <row r="21519" ht="12.75" hidden="1" x14ac:dyDescent="0.2"/>
    <row r="21520" ht="12.75" hidden="1" x14ac:dyDescent="0.2"/>
    <row r="21521" ht="12.75" hidden="1" x14ac:dyDescent="0.2"/>
    <row r="21522" ht="12.75" hidden="1" x14ac:dyDescent="0.2"/>
    <row r="21523" ht="12.75" hidden="1" x14ac:dyDescent="0.2"/>
    <row r="21524" ht="12.75" hidden="1" x14ac:dyDescent="0.2"/>
    <row r="21525" ht="12.75" hidden="1" x14ac:dyDescent="0.2"/>
    <row r="21526" ht="12.75" hidden="1" x14ac:dyDescent="0.2"/>
    <row r="21527" ht="12.75" hidden="1" x14ac:dyDescent="0.2"/>
    <row r="21528" ht="12.75" hidden="1" x14ac:dyDescent="0.2"/>
    <row r="21529" ht="12.75" hidden="1" x14ac:dyDescent="0.2"/>
    <row r="21530" ht="12.75" hidden="1" x14ac:dyDescent="0.2"/>
    <row r="21531" ht="12.75" hidden="1" x14ac:dyDescent="0.2"/>
    <row r="21532" ht="12.75" hidden="1" x14ac:dyDescent="0.2"/>
    <row r="21533" ht="12.75" hidden="1" x14ac:dyDescent="0.2"/>
    <row r="21534" ht="12.75" hidden="1" x14ac:dyDescent="0.2"/>
    <row r="21535" ht="12.75" hidden="1" x14ac:dyDescent="0.2"/>
    <row r="21536" ht="12.75" hidden="1" x14ac:dyDescent="0.2"/>
    <row r="21537" ht="12.75" hidden="1" x14ac:dyDescent="0.2"/>
    <row r="21538" ht="12.75" hidden="1" x14ac:dyDescent="0.2"/>
    <row r="21539" ht="12.75" hidden="1" x14ac:dyDescent="0.2"/>
    <row r="21540" ht="12.75" hidden="1" x14ac:dyDescent="0.2"/>
    <row r="21541" ht="12.75" hidden="1" x14ac:dyDescent="0.2"/>
    <row r="21542" ht="12.75" hidden="1" x14ac:dyDescent="0.2"/>
    <row r="21543" ht="12.75" hidden="1" x14ac:dyDescent="0.2"/>
    <row r="21544" ht="12.75" hidden="1" x14ac:dyDescent="0.2"/>
    <row r="21545" ht="12.75" hidden="1" x14ac:dyDescent="0.2"/>
    <row r="21546" ht="12.75" hidden="1" x14ac:dyDescent="0.2"/>
    <row r="21547" ht="12.75" hidden="1" x14ac:dyDescent="0.2"/>
    <row r="21548" ht="12.75" hidden="1" x14ac:dyDescent="0.2"/>
    <row r="21549" ht="12.75" hidden="1" x14ac:dyDescent="0.2"/>
    <row r="21550" ht="12.75" hidden="1" x14ac:dyDescent="0.2"/>
    <row r="21551" ht="12.75" hidden="1" x14ac:dyDescent="0.2"/>
    <row r="21552" ht="12.75" hidden="1" x14ac:dyDescent="0.2"/>
    <row r="21553" ht="12.75" hidden="1" x14ac:dyDescent="0.2"/>
    <row r="21554" ht="12.75" hidden="1" x14ac:dyDescent="0.2"/>
    <row r="21555" ht="12.75" hidden="1" x14ac:dyDescent="0.2"/>
    <row r="21556" ht="12.75" hidden="1" x14ac:dyDescent="0.2"/>
    <row r="21557" ht="12.75" hidden="1" x14ac:dyDescent="0.2"/>
    <row r="21558" ht="12.75" hidden="1" x14ac:dyDescent="0.2"/>
    <row r="21559" ht="12.75" hidden="1" x14ac:dyDescent="0.2"/>
    <row r="21560" ht="12.75" hidden="1" x14ac:dyDescent="0.2"/>
    <row r="21561" ht="12.75" hidden="1" x14ac:dyDescent="0.2"/>
    <row r="21562" ht="12.75" hidden="1" x14ac:dyDescent="0.2"/>
    <row r="21563" ht="12.75" hidden="1" x14ac:dyDescent="0.2"/>
    <row r="21564" ht="12.75" hidden="1" x14ac:dyDescent="0.2"/>
    <row r="21565" ht="12.75" hidden="1" x14ac:dyDescent="0.2"/>
    <row r="21566" ht="12.75" hidden="1" x14ac:dyDescent="0.2"/>
    <row r="21567" ht="12.75" hidden="1" x14ac:dyDescent="0.2"/>
    <row r="21568" ht="12.75" hidden="1" x14ac:dyDescent="0.2"/>
    <row r="21569" ht="12.75" hidden="1" x14ac:dyDescent="0.2"/>
    <row r="21570" ht="12.75" hidden="1" x14ac:dyDescent="0.2"/>
    <row r="21571" ht="12.75" hidden="1" x14ac:dyDescent="0.2"/>
    <row r="21572" ht="12.75" hidden="1" x14ac:dyDescent="0.2"/>
    <row r="21573" ht="12.75" hidden="1" x14ac:dyDescent="0.2"/>
    <row r="21574" ht="12.75" hidden="1" x14ac:dyDescent="0.2"/>
    <row r="21575" ht="12.75" hidden="1" x14ac:dyDescent="0.2"/>
    <row r="21576" ht="12.75" hidden="1" x14ac:dyDescent="0.2"/>
    <row r="21577" ht="12.75" hidden="1" x14ac:dyDescent="0.2"/>
    <row r="21578" ht="12.75" hidden="1" x14ac:dyDescent="0.2"/>
    <row r="21579" ht="12.75" hidden="1" x14ac:dyDescent="0.2"/>
    <row r="21580" ht="12.75" hidden="1" x14ac:dyDescent="0.2"/>
    <row r="21581" ht="12.75" hidden="1" x14ac:dyDescent="0.2"/>
    <row r="21582" ht="12.75" hidden="1" x14ac:dyDescent="0.2"/>
    <row r="21583" ht="12.75" hidden="1" x14ac:dyDescent="0.2"/>
    <row r="21584" ht="12.75" hidden="1" x14ac:dyDescent="0.2"/>
    <row r="21585" ht="12.75" hidden="1" x14ac:dyDescent="0.2"/>
    <row r="21586" ht="12.75" hidden="1" x14ac:dyDescent="0.2"/>
    <row r="21587" ht="12.75" hidden="1" x14ac:dyDescent="0.2"/>
    <row r="21588" ht="12.75" hidden="1" x14ac:dyDescent="0.2"/>
    <row r="21589" ht="12.75" hidden="1" x14ac:dyDescent="0.2"/>
    <row r="21590" ht="12.75" hidden="1" x14ac:dyDescent="0.2"/>
    <row r="21591" ht="12.75" hidden="1" x14ac:dyDescent="0.2"/>
    <row r="21592" ht="12.75" hidden="1" x14ac:dyDescent="0.2"/>
    <row r="21593" ht="12.75" hidden="1" x14ac:dyDescent="0.2"/>
    <row r="21594" ht="12.75" hidden="1" x14ac:dyDescent="0.2"/>
    <row r="21595" ht="12.75" hidden="1" x14ac:dyDescent="0.2"/>
    <row r="21596" ht="12.75" hidden="1" x14ac:dyDescent="0.2"/>
    <row r="21597" ht="12.75" hidden="1" x14ac:dyDescent="0.2"/>
    <row r="21598" ht="12.75" hidden="1" x14ac:dyDescent="0.2"/>
    <row r="21599" ht="12.75" hidden="1" x14ac:dyDescent="0.2"/>
    <row r="21600" ht="12.75" hidden="1" x14ac:dyDescent="0.2"/>
    <row r="21601" ht="12.75" hidden="1" x14ac:dyDescent="0.2"/>
    <row r="21602" ht="12.75" hidden="1" x14ac:dyDescent="0.2"/>
    <row r="21603" ht="12.75" hidden="1" x14ac:dyDescent="0.2"/>
    <row r="21604" ht="12.75" hidden="1" x14ac:dyDescent="0.2"/>
    <row r="21605" ht="12.75" hidden="1" x14ac:dyDescent="0.2"/>
    <row r="21606" ht="12.75" hidden="1" x14ac:dyDescent="0.2"/>
    <row r="21607" ht="12.75" hidden="1" x14ac:dyDescent="0.2"/>
    <row r="21608" ht="12.75" hidden="1" x14ac:dyDescent="0.2"/>
    <row r="21609" ht="12.75" hidden="1" x14ac:dyDescent="0.2"/>
    <row r="21610" ht="12.75" hidden="1" x14ac:dyDescent="0.2"/>
    <row r="21611" ht="12.75" hidden="1" x14ac:dyDescent="0.2"/>
    <row r="21612" ht="12.75" hidden="1" x14ac:dyDescent="0.2"/>
    <row r="21613" ht="12.75" hidden="1" x14ac:dyDescent="0.2"/>
    <row r="21614" ht="12.75" hidden="1" x14ac:dyDescent="0.2"/>
    <row r="21615" ht="12.75" hidden="1" x14ac:dyDescent="0.2"/>
    <row r="21616" ht="12.75" hidden="1" x14ac:dyDescent="0.2"/>
    <row r="21617" ht="12.75" hidden="1" x14ac:dyDescent="0.2"/>
    <row r="21618" ht="12.75" hidden="1" x14ac:dyDescent="0.2"/>
    <row r="21619" ht="12.75" hidden="1" x14ac:dyDescent="0.2"/>
    <row r="21620" ht="12.75" hidden="1" x14ac:dyDescent="0.2"/>
    <row r="21621" ht="12.75" hidden="1" x14ac:dyDescent="0.2"/>
    <row r="21622" ht="12.75" hidden="1" x14ac:dyDescent="0.2"/>
    <row r="21623" ht="12.75" hidden="1" x14ac:dyDescent="0.2"/>
    <row r="21624" ht="12.75" hidden="1" x14ac:dyDescent="0.2"/>
    <row r="21625" ht="12.75" hidden="1" x14ac:dyDescent="0.2"/>
    <row r="21626" ht="12.75" hidden="1" x14ac:dyDescent="0.2"/>
    <row r="21627" ht="12.75" hidden="1" x14ac:dyDescent="0.2"/>
    <row r="21628" ht="12.75" hidden="1" x14ac:dyDescent="0.2"/>
    <row r="21629" ht="12.75" hidden="1" x14ac:dyDescent="0.2"/>
    <row r="21630" ht="12.75" hidden="1" x14ac:dyDescent="0.2"/>
    <row r="21631" ht="12.75" hidden="1" x14ac:dyDescent="0.2"/>
    <row r="21632" ht="12.75" hidden="1" x14ac:dyDescent="0.2"/>
    <row r="21633" ht="12.75" hidden="1" x14ac:dyDescent="0.2"/>
    <row r="21634" ht="12.75" hidden="1" x14ac:dyDescent="0.2"/>
    <row r="21635" ht="12.75" hidden="1" x14ac:dyDescent="0.2"/>
    <row r="21636" ht="12.75" hidden="1" x14ac:dyDescent="0.2"/>
    <row r="21637" ht="12.75" hidden="1" x14ac:dyDescent="0.2"/>
    <row r="21638" ht="12.75" hidden="1" x14ac:dyDescent="0.2"/>
    <row r="21639" ht="12.75" hidden="1" x14ac:dyDescent="0.2"/>
    <row r="21640" ht="12.75" hidden="1" x14ac:dyDescent="0.2"/>
    <row r="21641" ht="12.75" hidden="1" x14ac:dyDescent="0.2"/>
    <row r="21642" ht="12.75" hidden="1" x14ac:dyDescent="0.2"/>
    <row r="21643" ht="12.75" hidden="1" x14ac:dyDescent="0.2"/>
    <row r="21644" ht="12.75" hidden="1" x14ac:dyDescent="0.2"/>
    <row r="21645" ht="12.75" hidden="1" x14ac:dyDescent="0.2"/>
    <row r="21646" ht="12.75" hidden="1" x14ac:dyDescent="0.2"/>
    <row r="21647" ht="12.75" hidden="1" x14ac:dyDescent="0.2"/>
    <row r="21648" ht="12.75" hidden="1" x14ac:dyDescent="0.2"/>
    <row r="21649" ht="12.75" hidden="1" x14ac:dyDescent="0.2"/>
    <row r="21650" ht="12.75" hidden="1" x14ac:dyDescent="0.2"/>
    <row r="21651" ht="12.75" hidden="1" x14ac:dyDescent="0.2"/>
    <row r="21652" ht="12.75" hidden="1" x14ac:dyDescent="0.2"/>
    <row r="21653" ht="12.75" hidden="1" x14ac:dyDescent="0.2"/>
    <row r="21654" ht="12.75" hidden="1" x14ac:dyDescent="0.2"/>
    <row r="21655" ht="12.75" hidden="1" x14ac:dyDescent="0.2"/>
    <row r="21656" ht="12.75" hidden="1" x14ac:dyDescent="0.2"/>
    <row r="21657" ht="12.75" hidden="1" x14ac:dyDescent="0.2"/>
    <row r="21658" ht="12.75" hidden="1" x14ac:dyDescent="0.2"/>
    <row r="21659" ht="12.75" hidden="1" x14ac:dyDescent="0.2"/>
    <row r="21660" ht="12.75" hidden="1" x14ac:dyDescent="0.2"/>
    <row r="21661" ht="12.75" hidden="1" x14ac:dyDescent="0.2"/>
    <row r="21662" ht="12.75" hidden="1" x14ac:dyDescent="0.2"/>
    <row r="21663" ht="12.75" hidden="1" x14ac:dyDescent="0.2"/>
    <row r="21664" ht="12.75" hidden="1" x14ac:dyDescent="0.2"/>
    <row r="21665" ht="12.75" hidden="1" x14ac:dyDescent="0.2"/>
    <row r="21666" ht="12.75" hidden="1" x14ac:dyDescent="0.2"/>
    <row r="21667" ht="12.75" hidden="1" x14ac:dyDescent="0.2"/>
    <row r="21668" ht="12.75" hidden="1" x14ac:dyDescent="0.2"/>
    <row r="21669" ht="12.75" hidden="1" x14ac:dyDescent="0.2"/>
    <row r="21670" ht="12.75" hidden="1" x14ac:dyDescent="0.2"/>
    <row r="21671" ht="12.75" hidden="1" x14ac:dyDescent="0.2"/>
    <row r="21672" ht="12.75" hidden="1" x14ac:dyDescent="0.2"/>
    <row r="21673" ht="12.75" hidden="1" x14ac:dyDescent="0.2"/>
    <row r="21674" ht="12.75" hidden="1" x14ac:dyDescent="0.2"/>
    <row r="21675" ht="12.75" hidden="1" x14ac:dyDescent="0.2"/>
    <row r="21676" ht="12.75" hidden="1" x14ac:dyDescent="0.2"/>
    <row r="21677" ht="12.75" hidden="1" x14ac:dyDescent="0.2"/>
    <row r="21678" ht="12.75" hidden="1" x14ac:dyDescent="0.2"/>
    <row r="21679" ht="12.75" hidden="1" x14ac:dyDescent="0.2"/>
    <row r="21680" ht="12.75" hidden="1" x14ac:dyDescent="0.2"/>
    <row r="21681" ht="12.75" hidden="1" x14ac:dyDescent="0.2"/>
    <row r="21682" ht="12.75" hidden="1" x14ac:dyDescent="0.2"/>
    <row r="21683" ht="12.75" hidden="1" x14ac:dyDescent="0.2"/>
    <row r="21684" ht="12.75" hidden="1" x14ac:dyDescent="0.2"/>
    <row r="21685" ht="12.75" hidden="1" x14ac:dyDescent="0.2"/>
    <row r="21686" ht="12.75" hidden="1" x14ac:dyDescent="0.2"/>
    <row r="21687" ht="12.75" hidden="1" x14ac:dyDescent="0.2"/>
    <row r="21688" ht="12.75" hidden="1" x14ac:dyDescent="0.2"/>
    <row r="21689" ht="12.75" hidden="1" x14ac:dyDescent="0.2"/>
    <row r="21690" ht="12.75" hidden="1" x14ac:dyDescent="0.2"/>
    <row r="21691" ht="12.75" hidden="1" x14ac:dyDescent="0.2"/>
    <row r="21692" ht="12.75" hidden="1" x14ac:dyDescent="0.2"/>
    <row r="21693" ht="12.75" hidden="1" x14ac:dyDescent="0.2"/>
    <row r="21694" ht="12.75" hidden="1" x14ac:dyDescent="0.2"/>
    <row r="21695" ht="12.75" hidden="1" x14ac:dyDescent="0.2"/>
    <row r="21696" ht="12.75" hidden="1" x14ac:dyDescent="0.2"/>
    <row r="21697" ht="12.75" hidden="1" x14ac:dyDescent="0.2"/>
    <row r="21698" ht="12.75" hidden="1" x14ac:dyDescent="0.2"/>
    <row r="21699" ht="12.75" hidden="1" x14ac:dyDescent="0.2"/>
    <row r="21700" ht="12.75" hidden="1" x14ac:dyDescent="0.2"/>
    <row r="21701" ht="12.75" hidden="1" x14ac:dyDescent="0.2"/>
    <row r="21702" ht="12.75" hidden="1" x14ac:dyDescent="0.2"/>
    <row r="21703" ht="12.75" hidden="1" x14ac:dyDescent="0.2"/>
    <row r="21704" ht="12.75" hidden="1" x14ac:dyDescent="0.2"/>
    <row r="21705" ht="12.75" hidden="1" x14ac:dyDescent="0.2"/>
    <row r="21706" ht="12.75" hidden="1" x14ac:dyDescent="0.2"/>
    <row r="21707" ht="12.75" hidden="1" x14ac:dyDescent="0.2"/>
    <row r="21708" ht="12.75" hidden="1" x14ac:dyDescent="0.2"/>
    <row r="21709" ht="12.75" hidden="1" x14ac:dyDescent="0.2"/>
    <row r="21710" ht="12.75" hidden="1" x14ac:dyDescent="0.2"/>
    <row r="21711" ht="12.75" hidden="1" x14ac:dyDescent="0.2"/>
    <row r="21712" ht="12.75" hidden="1" x14ac:dyDescent="0.2"/>
    <row r="21713" ht="12.75" hidden="1" x14ac:dyDescent="0.2"/>
    <row r="21714" ht="12.75" hidden="1" x14ac:dyDescent="0.2"/>
    <row r="21715" ht="12.75" hidden="1" x14ac:dyDescent="0.2"/>
    <row r="21716" ht="12.75" hidden="1" x14ac:dyDescent="0.2"/>
    <row r="21717" ht="12.75" hidden="1" x14ac:dyDescent="0.2"/>
    <row r="21718" ht="12.75" hidden="1" x14ac:dyDescent="0.2"/>
    <row r="21719" ht="12.75" hidden="1" x14ac:dyDescent="0.2"/>
    <row r="21720" ht="12.75" hidden="1" x14ac:dyDescent="0.2"/>
    <row r="21721" ht="12.75" hidden="1" x14ac:dyDescent="0.2"/>
    <row r="21722" ht="12.75" hidden="1" x14ac:dyDescent="0.2"/>
    <row r="21723" ht="12.75" hidden="1" x14ac:dyDescent="0.2"/>
    <row r="21724" ht="12.75" hidden="1" x14ac:dyDescent="0.2"/>
    <row r="21725" ht="12.75" hidden="1" x14ac:dyDescent="0.2"/>
    <row r="21726" ht="12.75" hidden="1" x14ac:dyDescent="0.2"/>
    <row r="21727" ht="12.75" hidden="1" x14ac:dyDescent="0.2"/>
    <row r="21728" ht="12.75" hidden="1" x14ac:dyDescent="0.2"/>
    <row r="21729" ht="12.75" hidden="1" x14ac:dyDescent="0.2"/>
    <row r="21730" ht="12.75" hidden="1" x14ac:dyDescent="0.2"/>
    <row r="21731" ht="12.75" hidden="1" x14ac:dyDescent="0.2"/>
    <row r="21732" ht="12.75" hidden="1" x14ac:dyDescent="0.2"/>
    <row r="21733" ht="12.75" hidden="1" x14ac:dyDescent="0.2"/>
    <row r="21734" ht="12.75" hidden="1" x14ac:dyDescent="0.2"/>
    <row r="21735" ht="12.75" hidden="1" x14ac:dyDescent="0.2"/>
    <row r="21736" ht="12.75" hidden="1" x14ac:dyDescent="0.2"/>
    <row r="21737" ht="12.75" hidden="1" x14ac:dyDescent="0.2"/>
    <row r="21738" ht="12.75" hidden="1" x14ac:dyDescent="0.2"/>
    <row r="21739" ht="12.75" hidden="1" x14ac:dyDescent="0.2"/>
    <row r="21740" ht="12.75" hidden="1" x14ac:dyDescent="0.2"/>
    <row r="21741" ht="12.75" hidden="1" x14ac:dyDescent="0.2"/>
    <row r="21742" ht="12.75" hidden="1" x14ac:dyDescent="0.2"/>
    <row r="21743" ht="12.75" hidden="1" x14ac:dyDescent="0.2"/>
    <row r="21744" ht="12.75" hidden="1" x14ac:dyDescent="0.2"/>
    <row r="21745" ht="12.75" hidden="1" x14ac:dyDescent="0.2"/>
    <row r="21746" ht="12.75" hidden="1" x14ac:dyDescent="0.2"/>
    <row r="21747" ht="12.75" hidden="1" x14ac:dyDescent="0.2"/>
    <row r="21748" ht="12.75" hidden="1" x14ac:dyDescent="0.2"/>
    <row r="21749" ht="12.75" hidden="1" x14ac:dyDescent="0.2"/>
    <row r="21750" ht="12.75" hidden="1" x14ac:dyDescent="0.2"/>
    <row r="21751" ht="12.75" hidden="1" x14ac:dyDescent="0.2"/>
    <row r="21752" ht="12.75" hidden="1" x14ac:dyDescent="0.2"/>
    <row r="21753" ht="12.75" hidden="1" x14ac:dyDescent="0.2"/>
    <row r="21754" ht="12.75" hidden="1" x14ac:dyDescent="0.2"/>
    <row r="21755" ht="12.75" hidden="1" x14ac:dyDescent="0.2"/>
    <row r="21756" ht="12.75" hidden="1" x14ac:dyDescent="0.2"/>
    <row r="21757" ht="12.75" hidden="1" x14ac:dyDescent="0.2"/>
    <row r="21758" ht="12.75" hidden="1" x14ac:dyDescent="0.2"/>
    <row r="21759" ht="12.75" hidden="1" x14ac:dyDescent="0.2"/>
    <row r="21760" ht="12.75" hidden="1" x14ac:dyDescent="0.2"/>
    <row r="21761" ht="12.75" hidden="1" x14ac:dyDescent="0.2"/>
    <row r="21762" ht="12.75" hidden="1" x14ac:dyDescent="0.2"/>
    <row r="21763" ht="12.75" hidden="1" x14ac:dyDescent="0.2"/>
    <row r="21764" ht="12.75" hidden="1" x14ac:dyDescent="0.2"/>
    <row r="21765" ht="12.75" hidden="1" x14ac:dyDescent="0.2"/>
    <row r="21766" ht="12.75" hidden="1" x14ac:dyDescent="0.2"/>
    <row r="21767" ht="12.75" hidden="1" x14ac:dyDescent="0.2"/>
    <row r="21768" ht="12.75" hidden="1" x14ac:dyDescent="0.2"/>
    <row r="21769" ht="12.75" hidden="1" x14ac:dyDescent="0.2"/>
    <row r="21770" ht="12.75" hidden="1" x14ac:dyDescent="0.2"/>
    <row r="21771" ht="12.75" hidden="1" x14ac:dyDescent="0.2"/>
    <row r="21772" ht="12.75" hidden="1" x14ac:dyDescent="0.2"/>
    <row r="21773" ht="12.75" hidden="1" x14ac:dyDescent="0.2"/>
    <row r="21774" ht="12.75" hidden="1" x14ac:dyDescent="0.2"/>
    <row r="21775" ht="12.75" hidden="1" x14ac:dyDescent="0.2"/>
    <row r="21776" ht="12.75" hidden="1" x14ac:dyDescent="0.2"/>
    <row r="21777" ht="12.75" hidden="1" x14ac:dyDescent="0.2"/>
    <row r="21778" ht="12.75" hidden="1" x14ac:dyDescent="0.2"/>
    <row r="21779" ht="12.75" hidden="1" x14ac:dyDescent="0.2"/>
    <row r="21780" ht="12.75" hidden="1" x14ac:dyDescent="0.2"/>
    <row r="21781" ht="12.75" hidden="1" x14ac:dyDescent="0.2"/>
    <row r="21782" ht="12.75" hidden="1" x14ac:dyDescent="0.2"/>
    <row r="21783" ht="12.75" hidden="1" x14ac:dyDescent="0.2"/>
    <row r="21784" ht="12.75" hidden="1" x14ac:dyDescent="0.2"/>
    <row r="21785" ht="12.75" hidden="1" x14ac:dyDescent="0.2"/>
    <row r="21786" ht="12.75" hidden="1" x14ac:dyDescent="0.2"/>
    <row r="21787" ht="12.75" hidden="1" x14ac:dyDescent="0.2"/>
    <row r="21788" ht="12.75" hidden="1" x14ac:dyDescent="0.2"/>
    <row r="21789" ht="12.75" hidden="1" x14ac:dyDescent="0.2"/>
    <row r="21790" ht="12.75" hidden="1" x14ac:dyDescent="0.2"/>
    <row r="21791" ht="12.75" hidden="1" x14ac:dyDescent="0.2"/>
    <row r="21792" ht="12.75" hidden="1" x14ac:dyDescent="0.2"/>
    <row r="21793" ht="12.75" hidden="1" x14ac:dyDescent="0.2"/>
    <row r="21794" ht="12.75" hidden="1" x14ac:dyDescent="0.2"/>
    <row r="21795" ht="12.75" hidden="1" x14ac:dyDescent="0.2"/>
    <row r="21796" ht="12.75" hidden="1" x14ac:dyDescent="0.2"/>
    <row r="21797" ht="12.75" hidden="1" x14ac:dyDescent="0.2"/>
    <row r="21798" ht="12.75" hidden="1" x14ac:dyDescent="0.2"/>
    <row r="21799" ht="12.75" hidden="1" x14ac:dyDescent="0.2"/>
    <row r="21800" ht="12.75" hidden="1" x14ac:dyDescent="0.2"/>
    <row r="21801" ht="12.75" hidden="1" x14ac:dyDescent="0.2"/>
    <row r="21802" ht="12.75" hidden="1" x14ac:dyDescent="0.2"/>
    <row r="21803" ht="12.75" hidden="1" x14ac:dyDescent="0.2"/>
    <row r="21804" ht="12.75" hidden="1" x14ac:dyDescent="0.2"/>
    <row r="21805" ht="12.75" hidden="1" x14ac:dyDescent="0.2"/>
    <row r="21806" ht="12.75" hidden="1" x14ac:dyDescent="0.2"/>
    <row r="21807" ht="12.75" hidden="1" x14ac:dyDescent="0.2"/>
    <row r="21808" ht="12.75" hidden="1" x14ac:dyDescent="0.2"/>
    <row r="21809" ht="12.75" hidden="1" x14ac:dyDescent="0.2"/>
    <row r="21810" ht="12.75" hidden="1" x14ac:dyDescent="0.2"/>
    <row r="21811" ht="12.75" hidden="1" x14ac:dyDescent="0.2"/>
    <row r="21812" ht="12.75" hidden="1" x14ac:dyDescent="0.2"/>
    <row r="21813" ht="12.75" hidden="1" x14ac:dyDescent="0.2"/>
    <row r="21814" ht="12.75" hidden="1" x14ac:dyDescent="0.2"/>
    <row r="21815" ht="12.75" hidden="1" x14ac:dyDescent="0.2"/>
    <row r="21816" ht="12.75" hidden="1" x14ac:dyDescent="0.2"/>
    <row r="21817" ht="12.75" hidden="1" x14ac:dyDescent="0.2"/>
    <row r="21818" ht="12.75" hidden="1" x14ac:dyDescent="0.2"/>
    <row r="21819" ht="12.75" hidden="1" x14ac:dyDescent="0.2"/>
    <row r="21820" ht="12.75" hidden="1" x14ac:dyDescent="0.2"/>
    <row r="21821" ht="12.75" hidden="1" x14ac:dyDescent="0.2"/>
    <row r="21822" ht="12.75" hidden="1" x14ac:dyDescent="0.2"/>
    <row r="21823" ht="12.75" hidden="1" x14ac:dyDescent="0.2"/>
    <row r="21824" ht="12.75" hidden="1" x14ac:dyDescent="0.2"/>
    <row r="21825" ht="12.75" hidden="1" x14ac:dyDescent="0.2"/>
    <row r="21826" ht="12.75" hidden="1" x14ac:dyDescent="0.2"/>
    <row r="21827" ht="12.75" hidden="1" x14ac:dyDescent="0.2"/>
    <row r="21828" ht="12.75" hidden="1" x14ac:dyDescent="0.2"/>
    <row r="21829" ht="12.75" hidden="1" x14ac:dyDescent="0.2"/>
    <row r="21830" ht="12.75" hidden="1" x14ac:dyDescent="0.2"/>
    <row r="21831" ht="12.75" hidden="1" x14ac:dyDescent="0.2"/>
    <row r="21832" ht="12.75" hidden="1" x14ac:dyDescent="0.2"/>
    <row r="21833" ht="12.75" hidden="1" x14ac:dyDescent="0.2"/>
    <row r="21834" ht="12.75" hidden="1" x14ac:dyDescent="0.2"/>
    <row r="21835" ht="12.75" hidden="1" x14ac:dyDescent="0.2"/>
    <row r="21836" ht="12.75" hidden="1" x14ac:dyDescent="0.2"/>
    <row r="21837" ht="12.75" hidden="1" x14ac:dyDescent="0.2"/>
    <row r="21838" ht="12.75" hidden="1" x14ac:dyDescent="0.2"/>
    <row r="21839" ht="12.75" hidden="1" x14ac:dyDescent="0.2"/>
    <row r="21840" ht="12.75" hidden="1" x14ac:dyDescent="0.2"/>
    <row r="21841" ht="12.75" hidden="1" x14ac:dyDescent="0.2"/>
    <row r="21842" ht="12.75" hidden="1" x14ac:dyDescent="0.2"/>
    <row r="21843" ht="12.75" hidden="1" x14ac:dyDescent="0.2"/>
    <row r="21844" ht="12.75" hidden="1" x14ac:dyDescent="0.2"/>
    <row r="21845" ht="12.75" hidden="1" x14ac:dyDescent="0.2"/>
    <row r="21846" ht="12.75" hidden="1" x14ac:dyDescent="0.2"/>
    <row r="21847" ht="12.75" hidden="1" x14ac:dyDescent="0.2"/>
    <row r="21848" ht="12.75" hidden="1" x14ac:dyDescent="0.2"/>
    <row r="21849" ht="12.75" hidden="1" x14ac:dyDescent="0.2"/>
    <row r="21850" ht="12.75" hidden="1" x14ac:dyDescent="0.2"/>
    <row r="21851" ht="12.75" hidden="1" x14ac:dyDescent="0.2"/>
    <row r="21852" ht="12.75" hidden="1" x14ac:dyDescent="0.2"/>
    <row r="21853" ht="12.75" hidden="1" x14ac:dyDescent="0.2"/>
    <row r="21854" ht="12.75" hidden="1" x14ac:dyDescent="0.2"/>
    <row r="21855" ht="12.75" hidden="1" x14ac:dyDescent="0.2"/>
    <row r="21856" ht="12.75" hidden="1" x14ac:dyDescent="0.2"/>
    <row r="21857" ht="12.75" hidden="1" x14ac:dyDescent="0.2"/>
    <row r="21858" ht="12.75" hidden="1" x14ac:dyDescent="0.2"/>
    <row r="21859" ht="12.75" hidden="1" x14ac:dyDescent="0.2"/>
    <row r="21860" ht="12.75" hidden="1" x14ac:dyDescent="0.2"/>
    <row r="21861" ht="12.75" hidden="1" x14ac:dyDescent="0.2"/>
    <row r="21862" ht="12.75" hidden="1" x14ac:dyDescent="0.2"/>
    <row r="21863" ht="12.75" hidden="1" x14ac:dyDescent="0.2"/>
    <row r="21864" ht="12.75" hidden="1" x14ac:dyDescent="0.2"/>
    <row r="21865" ht="12.75" hidden="1" x14ac:dyDescent="0.2"/>
    <row r="21866" ht="12.75" hidden="1" x14ac:dyDescent="0.2"/>
    <row r="21867" ht="12.75" hidden="1" x14ac:dyDescent="0.2"/>
    <row r="21868" ht="12.75" hidden="1" x14ac:dyDescent="0.2"/>
    <row r="21869" ht="12.75" hidden="1" x14ac:dyDescent="0.2"/>
    <row r="21870" ht="12.75" hidden="1" x14ac:dyDescent="0.2"/>
    <row r="21871" ht="12.75" hidden="1" x14ac:dyDescent="0.2"/>
    <row r="21872" ht="12.75" hidden="1" x14ac:dyDescent="0.2"/>
    <row r="21873" ht="12.75" hidden="1" x14ac:dyDescent="0.2"/>
    <row r="21874" ht="12.75" hidden="1" x14ac:dyDescent="0.2"/>
    <row r="21875" ht="12.75" hidden="1" x14ac:dyDescent="0.2"/>
    <row r="21876" ht="12.75" hidden="1" x14ac:dyDescent="0.2"/>
    <row r="21877" ht="12.75" hidden="1" x14ac:dyDescent="0.2"/>
    <row r="21878" ht="12.75" hidden="1" x14ac:dyDescent="0.2"/>
    <row r="21879" ht="12.75" hidden="1" x14ac:dyDescent="0.2"/>
    <row r="21880" ht="12.75" hidden="1" x14ac:dyDescent="0.2"/>
    <row r="21881" ht="12.75" hidden="1" x14ac:dyDescent="0.2"/>
    <row r="21882" ht="12.75" hidden="1" x14ac:dyDescent="0.2"/>
    <row r="21883" ht="12.75" hidden="1" x14ac:dyDescent="0.2"/>
    <row r="21884" ht="12.75" hidden="1" x14ac:dyDescent="0.2"/>
    <row r="21885" ht="12.75" hidden="1" x14ac:dyDescent="0.2"/>
    <row r="21886" ht="12.75" hidden="1" x14ac:dyDescent="0.2"/>
    <row r="21887" ht="12.75" hidden="1" x14ac:dyDescent="0.2"/>
    <row r="21888" ht="12.75" hidden="1" x14ac:dyDescent="0.2"/>
    <row r="21889" ht="12.75" hidden="1" x14ac:dyDescent="0.2"/>
    <row r="21890" ht="12.75" hidden="1" x14ac:dyDescent="0.2"/>
    <row r="21891" ht="12.75" hidden="1" x14ac:dyDescent="0.2"/>
    <row r="21892" ht="12.75" hidden="1" x14ac:dyDescent="0.2"/>
    <row r="21893" ht="12.75" hidden="1" x14ac:dyDescent="0.2"/>
    <row r="21894" ht="12.75" hidden="1" x14ac:dyDescent="0.2"/>
    <row r="21895" ht="12.75" hidden="1" x14ac:dyDescent="0.2"/>
    <row r="21896" ht="12.75" hidden="1" x14ac:dyDescent="0.2"/>
    <row r="21897" ht="12.75" hidden="1" x14ac:dyDescent="0.2"/>
    <row r="21898" ht="12.75" hidden="1" x14ac:dyDescent="0.2"/>
    <row r="21899" ht="12.75" hidden="1" x14ac:dyDescent="0.2"/>
    <row r="21900" ht="12.75" hidden="1" x14ac:dyDescent="0.2"/>
    <row r="21901" ht="12.75" hidden="1" x14ac:dyDescent="0.2"/>
    <row r="21902" ht="12.75" hidden="1" x14ac:dyDescent="0.2"/>
    <row r="21903" ht="12.75" hidden="1" x14ac:dyDescent="0.2"/>
    <row r="21904" ht="12.75" hidden="1" x14ac:dyDescent="0.2"/>
    <row r="21905" ht="12.75" hidden="1" x14ac:dyDescent="0.2"/>
    <row r="21906" ht="12.75" hidden="1" x14ac:dyDescent="0.2"/>
    <row r="21907" ht="12.75" hidden="1" x14ac:dyDescent="0.2"/>
    <row r="21908" ht="12.75" hidden="1" x14ac:dyDescent="0.2"/>
    <row r="21909" ht="12.75" hidden="1" x14ac:dyDescent="0.2"/>
    <row r="21910" ht="12.75" hidden="1" x14ac:dyDescent="0.2"/>
    <row r="21911" ht="12.75" hidden="1" x14ac:dyDescent="0.2"/>
    <row r="21912" ht="12.75" hidden="1" x14ac:dyDescent="0.2"/>
    <row r="21913" ht="12.75" hidden="1" x14ac:dyDescent="0.2"/>
    <row r="21914" ht="12.75" hidden="1" x14ac:dyDescent="0.2"/>
    <row r="21915" ht="12.75" hidden="1" x14ac:dyDescent="0.2"/>
    <row r="21916" ht="12.75" hidden="1" x14ac:dyDescent="0.2"/>
    <row r="21917" ht="12.75" hidden="1" x14ac:dyDescent="0.2"/>
    <row r="21918" ht="12.75" hidden="1" x14ac:dyDescent="0.2"/>
    <row r="21919" ht="12.75" hidden="1" x14ac:dyDescent="0.2"/>
    <row r="21920" ht="12.75" hidden="1" x14ac:dyDescent="0.2"/>
    <row r="21921" ht="12.75" hidden="1" x14ac:dyDescent="0.2"/>
    <row r="21922" ht="12.75" hidden="1" x14ac:dyDescent="0.2"/>
    <row r="21923" ht="12.75" hidden="1" x14ac:dyDescent="0.2"/>
    <row r="21924" ht="12.75" hidden="1" x14ac:dyDescent="0.2"/>
    <row r="21925" ht="12.75" hidden="1" x14ac:dyDescent="0.2"/>
    <row r="21926" ht="12.75" hidden="1" x14ac:dyDescent="0.2"/>
    <row r="21927" ht="12.75" hidden="1" x14ac:dyDescent="0.2"/>
    <row r="21928" ht="12.75" hidden="1" x14ac:dyDescent="0.2"/>
    <row r="21929" ht="12.75" hidden="1" x14ac:dyDescent="0.2"/>
    <row r="21930" ht="12.75" hidden="1" x14ac:dyDescent="0.2"/>
    <row r="21931" ht="12.75" hidden="1" x14ac:dyDescent="0.2"/>
    <row r="21932" ht="12.75" hidden="1" x14ac:dyDescent="0.2"/>
    <row r="21933" ht="12.75" hidden="1" x14ac:dyDescent="0.2"/>
    <row r="21934" ht="12.75" hidden="1" x14ac:dyDescent="0.2"/>
    <row r="21935" ht="12.75" hidden="1" x14ac:dyDescent="0.2"/>
    <row r="21936" ht="12.75" hidden="1" x14ac:dyDescent="0.2"/>
    <row r="21937" ht="12.75" hidden="1" x14ac:dyDescent="0.2"/>
    <row r="21938" ht="12.75" hidden="1" x14ac:dyDescent="0.2"/>
    <row r="21939" ht="12.75" hidden="1" x14ac:dyDescent="0.2"/>
    <row r="21940" ht="12.75" hidden="1" x14ac:dyDescent="0.2"/>
    <row r="21941" ht="12.75" hidden="1" x14ac:dyDescent="0.2"/>
    <row r="21942" ht="12.75" hidden="1" x14ac:dyDescent="0.2"/>
    <row r="21943" ht="12.75" hidden="1" x14ac:dyDescent="0.2"/>
    <row r="21944" ht="12.75" hidden="1" x14ac:dyDescent="0.2"/>
    <row r="21945" ht="12.75" hidden="1" x14ac:dyDescent="0.2"/>
    <row r="21946" ht="12.75" hidden="1" x14ac:dyDescent="0.2"/>
    <row r="21947" ht="12.75" hidden="1" x14ac:dyDescent="0.2"/>
    <row r="21948" ht="12.75" hidden="1" x14ac:dyDescent="0.2"/>
    <row r="21949" ht="12.75" hidden="1" x14ac:dyDescent="0.2"/>
    <row r="21950" ht="12.75" hidden="1" x14ac:dyDescent="0.2"/>
    <row r="21951" ht="12.75" hidden="1" x14ac:dyDescent="0.2"/>
    <row r="21952" ht="12.75" hidden="1" x14ac:dyDescent="0.2"/>
    <row r="21953" ht="12.75" hidden="1" x14ac:dyDescent="0.2"/>
    <row r="21954" ht="12.75" hidden="1" x14ac:dyDescent="0.2"/>
    <row r="21955" ht="12.75" hidden="1" x14ac:dyDescent="0.2"/>
    <row r="21956" ht="12.75" hidden="1" x14ac:dyDescent="0.2"/>
    <row r="21957" ht="12.75" hidden="1" x14ac:dyDescent="0.2"/>
    <row r="21958" ht="12.75" hidden="1" x14ac:dyDescent="0.2"/>
    <row r="21959" ht="12.75" hidden="1" x14ac:dyDescent="0.2"/>
    <row r="21960" ht="12.75" hidden="1" x14ac:dyDescent="0.2"/>
    <row r="21961" ht="12.75" hidden="1" x14ac:dyDescent="0.2"/>
    <row r="21962" ht="12.75" hidden="1" x14ac:dyDescent="0.2"/>
    <row r="21963" ht="12.75" hidden="1" x14ac:dyDescent="0.2"/>
    <row r="21964" ht="12.75" hidden="1" x14ac:dyDescent="0.2"/>
    <row r="21965" ht="12.75" hidden="1" x14ac:dyDescent="0.2"/>
    <row r="21966" ht="12.75" hidden="1" x14ac:dyDescent="0.2"/>
    <row r="21967" ht="12.75" hidden="1" x14ac:dyDescent="0.2"/>
    <row r="21968" ht="12.75" hidden="1" x14ac:dyDescent="0.2"/>
    <row r="21969" ht="12.75" hidden="1" x14ac:dyDescent="0.2"/>
    <row r="21970" ht="12.75" hidden="1" x14ac:dyDescent="0.2"/>
    <row r="21971" ht="12.75" hidden="1" x14ac:dyDescent="0.2"/>
    <row r="21972" ht="12.75" hidden="1" x14ac:dyDescent="0.2"/>
    <row r="21973" ht="12.75" hidden="1" x14ac:dyDescent="0.2"/>
    <row r="21974" ht="12.75" hidden="1" x14ac:dyDescent="0.2"/>
    <row r="21975" ht="12.75" hidden="1" x14ac:dyDescent="0.2"/>
    <row r="21976" ht="12.75" hidden="1" x14ac:dyDescent="0.2"/>
    <row r="21977" ht="12.75" hidden="1" x14ac:dyDescent="0.2"/>
    <row r="21978" ht="12.75" hidden="1" x14ac:dyDescent="0.2"/>
    <row r="21979" ht="12.75" hidden="1" x14ac:dyDescent="0.2"/>
    <row r="21980" ht="12.75" hidden="1" x14ac:dyDescent="0.2"/>
    <row r="21981" ht="12.75" hidden="1" x14ac:dyDescent="0.2"/>
    <row r="21982" ht="12.75" hidden="1" x14ac:dyDescent="0.2"/>
    <row r="21983" ht="12.75" hidden="1" x14ac:dyDescent="0.2"/>
    <row r="21984" ht="12.75" hidden="1" x14ac:dyDescent="0.2"/>
    <row r="21985" ht="12.75" hidden="1" x14ac:dyDescent="0.2"/>
    <row r="21986" ht="12.75" hidden="1" x14ac:dyDescent="0.2"/>
    <row r="21987" ht="12.75" hidden="1" x14ac:dyDescent="0.2"/>
    <row r="21988" ht="12.75" hidden="1" x14ac:dyDescent="0.2"/>
    <row r="21989" ht="12.75" hidden="1" x14ac:dyDescent="0.2"/>
    <row r="21990" ht="12.75" hidden="1" x14ac:dyDescent="0.2"/>
    <row r="21991" ht="12.75" hidden="1" x14ac:dyDescent="0.2"/>
    <row r="21992" ht="12.75" hidden="1" x14ac:dyDescent="0.2"/>
    <row r="21993" ht="12.75" hidden="1" x14ac:dyDescent="0.2"/>
    <row r="21994" ht="12.75" hidden="1" x14ac:dyDescent="0.2"/>
    <row r="21995" ht="12.75" hidden="1" x14ac:dyDescent="0.2"/>
    <row r="21996" ht="12.75" hidden="1" x14ac:dyDescent="0.2"/>
    <row r="21997" ht="12.75" hidden="1" x14ac:dyDescent="0.2"/>
    <row r="21998" ht="12.75" hidden="1" x14ac:dyDescent="0.2"/>
    <row r="21999" ht="12.75" hidden="1" x14ac:dyDescent="0.2"/>
    <row r="22000" ht="12.75" hidden="1" x14ac:dyDescent="0.2"/>
    <row r="22001" ht="12.75" hidden="1" x14ac:dyDescent="0.2"/>
    <row r="22002" ht="12.75" hidden="1" x14ac:dyDescent="0.2"/>
    <row r="22003" ht="12.75" hidden="1" x14ac:dyDescent="0.2"/>
    <row r="22004" ht="12.75" hidden="1" x14ac:dyDescent="0.2"/>
    <row r="22005" ht="12.75" hidden="1" x14ac:dyDescent="0.2"/>
    <row r="22006" ht="12.75" hidden="1" x14ac:dyDescent="0.2"/>
    <row r="22007" ht="12.75" hidden="1" x14ac:dyDescent="0.2"/>
    <row r="22008" ht="12.75" hidden="1" x14ac:dyDescent="0.2"/>
    <row r="22009" ht="12.75" hidden="1" x14ac:dyDescent="0.2"/>
    <row r="22010" ht="12.75" hidden="1" x14ac:dyDescent="0.2"/>
    <row r="22011" ht="12.75" hidden="1" x14ac:dyDescent="0.2"/>
    <row r="22012" ht="12.75" hidden="1" x14ac:dyDescent="0.2"/>
    <row r="22013" ht="12.75" hidden="1" x14ac:dyDescent="0.2"/>
    <row r="22014" ht="12.75" hidden="1" x14ac:dyDescent="0.2"/>
    <row r="22015" ht="12.75" hidden="1" x14ac:dyDescent="0.2"/>
    <row r="22016" ht="12.75" hidden="1" x14ac:dyDescent="0.2"/>
    <row r="22017" ht="12.75" hidden="1" x14ac:dyDescent="0.2"/>
    <row r="22018" ht="12.75" hidden="1" x14ac:dyDescent="0.2"/>
    <row r="22019" ht="12.75" hidden="1" x14ac:dyDescent="0.2"/>
    <row r="22020" ht="12.75" hidden="1" x14ac:dyDescent="0.2"/>
    <row r="22021" ht="12.75" hidden="1" x14ac:dyDescent="0.2"/>
    <row r="22022" ht="12.75" hidden="1" x14ac:dyDescent="0.2"/>
    <row r="22023" ht="12.75" hidden="1" x14ac:dyDescent="0.2"/>
    <row r="22024" ht="12.75" hidden="1" x14ac:dyDescent="0.2"/>
    <row r="22025" ht="12.75" hidden="1" x14ac:dyDescent="0.2"/>
    <row r="22026" ht="12.75" hidden="1" x14ac:dyDescent="0.2"/>
    <row r="22027" ht="12.75" hidden="1" x14ac:dyDescent="0.2"/>
    <row r="22028" ht="12.75" hidden="1" x14ac:dyDescent="0.2"/>
    <row r="22029" ht="12.75" hidden="1" x14ac:dyDescent="0.2"/>
    <row r="22030" ht="12.75" hidden="1" x14ac:dyDescent="0.2"/>
    <row r="22031" ht="12.75" hidden="1" x14ac:dyDescent="0.2"/>
    <row r="22032" ht="12.75" hidden="1" x14ac:dyDescent="0.2"/>
    <row r="22033" ht="12.75" hidden="1" x14ac:dyDescent="0.2"/>
    <row r="22034" ht="12.75" hidden="1" x14ac:dyDescent="0.2"/>
    <row r="22035" ht="12.75" hidden="1" x14ac:dyDescent="0.2"/>
    <row r="22036" ht="12.75" hidden="1" x14ac:dyDescent="0.2"/>
    <row r="22037" ht="12.75" hidden="1" x14ac:dyDescent="0.2"/>
    <row r="22038" ht="12.75" hidden="1" x14ac:dyDescent="0.2"/>
    <row r="22039" ht="12.75" hidden="1" x14ac:dyDescent="0.2"/>
    <row r="22040" ht="12.75" hidden="1" x14ac:dyDescent="0.2"/>
    <row r="22041" ht="12.75" hidden="1" x14ac:dyDescent="0.2"/>
    <row r="22042" ht="12.75" hidden="1" x14ac:dyDescent="0.2"/>
    <row r="22043" ht="12.75" hidden="1" x14ac:dyDescent="0.2"/>
    <row r="22044" ht="12.75" hidden="1" x14ac:dyDescent="0.2"/>
    <row r="22045" ht="12.75" hidden="1" x14ac:dyDescent="0.2"/>
    <row r="22046" ht="12.75" hidden="1" x14ac:dyDescent="0.2"/>
    <row r="22047" ht="12.75" hidden="1" x14ac:dyDescent="0.2"/>
    <row r="22048" ht="12.75" hidden="1" x14ac:dyDescent="0.2"/>
    <row r="22049" ht="12.75" hidden="1" x14ac:dyDescent="0.2"/>
    <row r="22050" ht="12.75" hidden="1" x14ac:dyDescent="0.2"/>
    <row r="22051" ht="12.75" hidden="1" x14ac:dyDescent="0.2"/>
    <row r="22052" ht="12.75" hidden="1" x14ac:dyDescent="0.2"/>
    <row r="22053" ht="12.75" hidden="1" x14ac:dyDescent="0.2"/>
    <row r="22054" ht="12.75" hidden="1" x14ac:dyDescent="0.2"/>
    <row r="22055" ht="12.75" hidden="1" x14ac:dyDescent="0.2"/>
    <row r="22056" ht="12.75" hidden="1" x14ac:dyDescent="0.2"/>
    <row r="22057" ht="12.75" hidden="1" x14ac:dyDescent="0.2"/>
    <row r="22058" ht="12.75" hidden="1" x14ac:dyDescent="0.2"/>
    <row r="22059" ht="12.75" hidden="1" x14ac:dyDescent="0.2"/>
    <row r="22060" ht="12.75" hidden="1" x14ac:dyDescent="0.2"/>
    <row r="22061" ht="12.75" hidden="1" x14ac:dyDescent="0.2"/>
    <row r="22062" ht="12.75" hidden="1" x14ac:dyDescent="0.2"/>
    <row r="22063" ht="12.75" hidden="1" x14ac:dyDescent="0.2"/>
    <row r="22064" ht="12.75" hidden="1" x14ac:dyDescent="0.2"/>
    <row r="22065" ht="12.75" hidden="1" x14ac:dyDescent="0.2"/>
    <row r="22066" ht="12.75" hidden="1" x14ac:dyDescent="0.2"/>
    <row r="22067" ht="12.75" hidden="1" x14ac:dyDescent="0.2"/>
    <row r="22068" ht="12.75" hidden="1" x14ac:dyDescent="0.2"/>
    <row r="22069" ht="12.75" hidden="1" x14ac:dyDescent="0.2"/>
    <row r="22070" ht="12.75" hidden="1" x14ac:dyDescent="0.2"/>
    <row r="22071" ht="12.75" hidden="1" x14ac:dyDescent="0.2"/>
    <row r="22072" ht="12.75" hidden="1" x14ac:dyDescent="0.2"/>
    <row r="22073" ht="12.75" hidden="1" x14ac:dyDescent="0.2"/>
    <row r="22074" ht="12.75" hidden="1" x14ac:dyDescent="0.2"/>
    <row r="22075" ht="12.75" hidden="1" x14ac:dyDescent="0.2"/>
    <row r="22076" ht="12.75" hidden="1" x14ac:dyDescent="0.2"/>
    <row r="22077" ht="12.75" hidden="1" x14ac:dyDescent="0.2"/>
    <row r="22078" ht="12.75" hidden="1" x14ac:dyDescent="0.2"/>
    <row r="22079" ht="12.75" hidden="1" x14ac:dyDescent="0.2"/>
    <row r="22080" ht="12.75" hidden="1" x14ac:dyDescent="0.2"/>
    <row r="22081" ht="12.75" hidden="1" x14ac:dyDescent="0.2"/>
    <row r="22082" ht="12.75" hidden="1" x14ac:dyDescent="0.2"/>
    <row r="22083" ht="12.75" hidden="1" x14ac:dyDescent="0.2"/>
    <row r="22084" ht="12.75" hidden="1" x14ac:dyDescent="0.2"/>
    <row r="22085" ht="12.75" hidden="1" x14ac:dyDescent="0.2"/>
    <row r="22086" ht="12.75" hidden="1" x14ac:dyDescent="0.2"/>
    <row r="22087" ht="12.75" hidden="1" x14ac:dyDescent="0.2"/>
    <row r="22088" ht="12.75" hidden="1" x14ac:dyDescent="0.2"/>
    <row r="22089" ht="12.75" hidden="1" x14ac:dyDescent="0.2"/>
    <row r="22090" ht="12.75" hidden="1" x14ac:dyDescent="0.2"/>
    <row r="22091" ht="12.75" hidden="1" x14ac:dyDescent="0.2"/>
    <row r="22092" ht="12.75" hidden="1" x14ac:dyDescent="0.2"/>
    <row r="22093" ht="12.75" hidden="1" x14ac:dyDescent="0.2"/>
    <row r="22094" ht="12.75" hidden="1" x14ac:dyDescent="0.2"/>
    <row r="22095" ht="12.75" hidden="1" x14ac:dyDescent="0.2"/>
    <row r="22096" ht="12.75" hidden="1" x14ac:dyDescent="0.2"/>
    <row r="22097" ht="12.75" hidden="1" x14ac:dyDescent="0.2"/>
    <row r="22098" ht="12.75" hidden="1" x14ac:dyDescent="0.2"/>
    <row r="22099" ht="12.75" hidden="1" x14ac:dyDescent="0.2"/>
    <row r="22100" ht="12.75" hidden="1" x14ac:dyDescent="0.2"/>
    <row r="22101" ht="12.75" hidden="1" x14ac:dyDescent="0.2"/>
    <row r="22102" ht="12.75" hidden="1" x14ac:dyDescent="0.2"/>
    <row r="22103" ht="12.75" hidden="1" x14ac:dyDescent="0.2"/>
    <row r="22104" ht="12.75" hidden="1" x14ac:dyDescent="0.2"/>
    <row r="22105" ht="12.75" hidden="1" x14ac:dyDescent="0.2"/>
    <row r="22106" ht="12.75" hidden="1" x14ac:dyDescent="0.2"/>
    <row r="22107" ht="12.75" hidden="1" x14ac:dyDescent="0.2"/>
    <row r="22108" ht="12.75" hidden="1" x14ac:dyDescent="0.2"/>
    <row r="22109" ht="12.75" hidden="1" x14ac:dyDescent="0.2"/>
    <row r="22110" ht="12.75" hidden="1" x14ac:dyDescent="0.2"/>
    <row r="22111" ht="12.75" hidden="1" x14ac:dyDescent="0.2"/>
    <row r="22112" ht="12.75" hidden="1" x14ac:dyDescent="0.2"/>
    <row r="22113" ht="12.75" hidden="1" x14ac:dyDescent="0.2"/>
    <row r="22114" ht="12.75" hidden="1" x14ac:dyDescent="0.2"/>
    <row r="22115" ht="12.75" hidden="1" x14ac:dyDescent="0.2"/>
    <row r="22116" ht="12.75" hidden="1" x14ac:dyDescent="0.2"/>
    <row r="22117" ht="12.75" hidden="1" x14ac:dyDescent="0.2"/>
    <row r="22118" ht="12.75" hidden="1" x14ac:dyDescent="0.2"/>
    <row r="22119" ht="12.75" hidden="1" x14ac:dyDescent="0.2"/>
    <row r="22120" ht="12.75" hidden="1" x14ac:dyDescent="0.2"/>
    <row r="22121" ht="12.75" hidden="1" x14ac:dyDescent="0.2"/>
    <row r="22122" ht="12.75" hidden="1" x14ac:dyDescent="0.2"/>
    <row r="22123" ht="12.75" hidden="1" x14ac:dyDescent="0.2"/>
    <row r="22124" ht="12.75" hidden="1" x14ac:dyDescent="0.2"/>
    <row r="22125" ht="12.75" hidden="1" x14ac:dyDescent="0.2"/>
    <row r="22126" ht="12.75" hidden="1" x14ac:dyDescent="0.2"/>
    <row r="22127" ht="12.75" hidden="1" x14ac:dyDescent="0.2"/>
    <row r="22128" ht="12.75" hidden="1" x14ac:dyDescent="0.2"/>
    <row r="22129" ht="12.75" hidden="1" x14ac:dyDescent="0.2"/>
    <row r="22130" ht="12.75" hidden="1" x14ac:dyDescent="0.2"/>
    <row r="22131" ht="12.75" hidden="1" x14ac:dyDescent="0.2"/>
    <row r="22132" ht="12.75" hidden="1" x14ac:dyDescent="0.2"/>
    <row r="22133" ht="12.75" hidden="1" x14ac:dyDescent="0.2"/>
    <row r="22134" ht="12.75" hidden="1" x14ac:dyDescent="0.2"/>
    <row r="22135" ht="12.75" hidden="1" x14ac:dyDescent="0.2"/>
    <row r="22136" ht="12.75" hidden="1" x14ac:dyDescent="0.2"/>
    <row r="22137" ht="12.75" hidden="1" x14ac:dyDescent="0.2"/>
    <row r="22138" ht="12.75" hidden="1" x14ac:dyDescent="0.2"/>
    <row r="22139" ht="12.75" hidden="1" x14ac:dyDescent="0.2"/>
    <row r="22140" ht="12.75" hidden="1" x14ac:dyDescent="0.2"/>
    <row r="22141" ht="12.75" hidden="1" x14ac:dyDescent="0.2"/>
    <row r="22142" ht="12.75" hidden="1" x14ac:dyDescent="0.2"/>
    <row r="22143" ht="12.75" hidden="1" x14ac:dyDescent="0.2"/>
    <row r="22144" ht="12.75" hidden="1" x14ac:dyDescent="0.2"/>
    <row r="22145" ht="12.75" hidden="1" x14ac:dyDescent="0.2"/>
    <row r="22146" ht="12.75" hidden="1" x14ac:dyDescent="0.2"/>
    <row r="22147" ht="12.75" hidden="1" x14ac:dyDescent="0.2"/>
    <row r="22148" ht="12.75" hidden="1" x14ac:dyDescent="0.2"/>
    <row r="22149" ht="12.75" hidden="1" x14ac:dyDescent="0.2"/>
    <row r="22150" ht="12.75" hidden="1" x14ac:dyDescent="0.2"/>
    <row r="22151" ht="12.75" hidden="1" x14ac:dyDescent="0.2"/>
    <row r="22152" ht="12.75" hidden="1" x14ac:dyDescent="0.2"/>
    <row r="22153" ht="12.75" hidden="1" x14ac:dyDescent="0.2"/>
    <row r="22154" ht="12.75" hidden="1" x14ac:dyDescent="0.2"/>
    <row r="22155" ht="12.75" hidden="1" x14ac:dyDescent="0.2"/>
    <row r="22156" ht="12.75" hidden="1" x14ac:dyDescent="0.2"/>
    <row r="22157" ht="12.75" hidden="1" x14ac:dyDescent="0.2"/>
    <row r="22158" ht="12.75" hidden="1" x14ac:dyDescent="0.2"/>
    <row r="22159" ht="12.75" hidden="1" x14ac:dyDescent="0.2"/>
    <row r="22160" ht="12.75" hidden="1" x14ac:dyDescent="0.2"/>
    <row r="22161" ht="12.75" hidden="1" x14ac:dyDescent="0.2"/>
    <row r="22162" ht="12.75" hidden="1" x14ac:dyDescent="0.2"/>
    <row r="22163" ht="12.75" hidden="1" x14ac:dyDescent="0.2"/>
    <row r="22164" ht="12.75" hidden="1" x14ac:dyDescent="0.2"/>
    <row r="22165" ht="12.75" hidden="1" x14ac:dyDescent="0.2"/>
    <row r="22166" ht="12.75" hidden="1" x14ac:dyDescent="0.2"/>
    <row r="22167" ht="12.75" hidden="1" x14ac:dyDescent="0.2"/>
    <row r="22168" ht="12.75" hidden="1" x14ac:dyDescent="0.2"/>
    <row r="22169" ht="12.75" hidden="1" x14ac:dyDescent="0.2"/>
    <row r="22170" ht="12.75" hidden="1" x14ac:dyDescent="0.2"/>
    <row r="22171" ht="12.75" hidden="1" x14ac:dyDescent="0.2"/>
    <row r="22172" ht="12.75" hidden="1" x14ac:dyDescent="0.2"/>
    <row r="22173" ht="12.75" hidden="1" x14ac:dyDescent="0.2"/>
    <row r="22174" ht="12.75" hidden="1" x14ac:dyDescent="0.2"/>
    <row r="22175" ht="12.75" hidden="1" x14ac:dyDescent="0.2"/>
    <row r="22176" ht="12.75" hidden="1" x14ac:dyDescent="0.2"/>
    <row r="22177" ht="12.75" hidden="1" x14ac:dyDescent="0.2"/>
    <row r="22178" ht="12.75" hidden="1" x14ac:dyDescent="0.2"/>
    <row r="22179" ht="12.75" hidden="1" x14ac:dyDescent="0.2"/>
    <row r="22180" ht="12.75" hidden="1" x14ac:dyDescent="0.2"/>
    <row r="22181" ht="12.75" hidden="1" x14ac:dyDescent="0.2"/>
    <row r="22182" ht="12.75" hidden="1" x14ac:dyDescent="0.2"/>
    <row r="22183" ht="12.75" hidden="1" x14ac:dyDescent="0.2"/>
    <row r="22184" ht="12.75" hidden="1" x14ac:dyDescent="0.2"/>
    <row r="22185" ht="12.75" hidden="1" x14ac:dyDescent="0.2"/>
    <row r="22186" ht="12.75" hidden="1" x14ac:dyDescent="0.2"/>
    <row r="22187" ht="12.75" hidden="1" x14ac:dyDescent="0.2"/>
    <row r="22188" ht="12.75" hidden="1" x14ac:dyDescent="0.2"/>
    <row r="22189" ht="12.75" hidden="1" x14ac:dyDescent="0.2"/>
    <row r="22190" ht="12.75" hidden="1" x14ac:dyDescent="0.2"/>
    <row r="22191" ht="12.75" hidden="1" x14ac:dyDescent="0.2"/>
    <row r="22192" ht="12.75" hidden="1" x14ac:dyDescent="0.2"/>
    <row r="22193" ht="12.75" hidden="1" x14ac:dyDescent="0.2"/>
    <row r="22194" ht="12.75" hidden="1" x14ac:dyDescent="0.2"/>
    <row r="22195" ht="12.75" hidden="1" x14ac:dyDescent="0.2"/>
    <row r="22196" ht="12.75" hidden="1" x14ac:dyDescent="0.2"/>
    <row r="22197" ht="12.75" hidden="1" x14ac:dyDescent="0.2"/>
    <row r="22198" ht="12.75" hidden="1" x14ac:dyDescent="0.2"/>
    <row r="22199" ht="12.75" hidden="1" x14ac:dyDescent="0.2"/>
    <row r="22200" ht="12.75" hidden="1" x14ac:dyDescent="0.2"/>
    <row r="22201" ht="12.75" hidden="1" x14ac:dyDescent="0.2"/>
    <row r="22202" ht="12.75" hidden="1" x14ac:dyDescent="0.2"/>
    <row r="22203" ht="12.75" hidden="1" x14ac:dyDescent="0.2"/>
    <row r="22204" ht="12.75" hidden="1" x14ac:dyDescent="0.2"/>
    <row r="22205" ht="12.75" hidden="1" x14ac:dyDescent="0.2"/>
    <row r="22206" ht="12.75" hidden="1" x14ac:dyDescent="0.2"/>
    <row r="22207" ht="12.75" hidden="1" x14ac:dyDescent="0.2"/>
    <row r="22208" ht="12.75" hidden="1" x14ac:dyDescent="0.2"/>
    <row r="22209" ht="12.75" hidden="1" x14ac:dyDescent="0.2"/>
    <row r="22210" ht="12.75" hidden="1" x14ac:dyDescent="0.2"/>
    <row r="22211" ht="12.75" hidden="1" x14ac:dyDescent="0.2"/>
    <row r="22212" ht="12.75" hidden="1" x14ac:dyDescent="0.2"/>
    <row r="22213" ht="12.75" hidden="1" x14ac:dyDescent="0.2"/>
    <row r="22214" ht="12.75" hidden="1" x14ac:dyDescent="0.2"/>
    <row r="22215" ht="12.75" hidden="1" x14ac:dyDescent="0.2"/>
    <row r="22216" ht="12.75" hidden="1" x14ac:dyDescent="0.2"/>
    <row r="22217" ht="12.75" hidden="1" x14ac:dyDescent="0.2"/>
    <row r="22218" ht="12.75" hidden="1" x14ac:dyDescent="0.2"/>
    <row r="22219" ht="12.75" hidden="1" x14ac:dyDescent="0.2"/>
    <row r="22220" ht="12.75" hidden="1" x14ac:dyDescent="0.2"/>
    <row r="22221" ht="12.75" hidden="1" x14ac:dyDescent="0.2"/>
    <row r="22222" ht="12.75" hidden="1" x14ac:dyDescent="0.2"/>
    <row r="22223" ht="12.75" hidden="1" x14ac:dyDescent="0.2"/>
    <row r="22224" ht="12.75" hidden="1" x14ac:dyDescent="0.2"/>
    <row r="22225" ht="12.75" hidden="1" x14ac:dyDescent="0.2"/>
    <row r="22226" ht="12.75" hidden="1" x14ac:dyDescent="0.2"/>
    <row r="22227" ht="12.75" hidden="1" x14ac:dyDescent="0.2"/>
    <row r="22228" ht="12.75" hidden="1" x14ac:dyDescent="0.2"/>
    <row r="22229" ht="12.75" hidden="1" x14ac:dyDescent="0.2"/>
    <row r="22230" ht="12.75" hidden="1" x14ac:dyDescent="0.2"/>
    <row r="22231" ht="12.75" hidden="1" x14ac:dyDescent="0.2"/>
    <row r="22232" ht="12.75" hidden="1" x14ac:dyDescent="0.2"/>
    <row r="22233" ht="12.75" hidden="1" x14ac:dyDescent="0.2"/>
    <row r="22234" ht="12.75" hidden="1" x14ac:dyDescent="0.2"/>
    <row r="22235" ht="12.75" hidden="1" x14ac:dyDescent="0.2"/>
    <row r="22236" ht="12.75" hidden="1" x14ac:dyDescent="0.2"/>
    <row r="22237" ht="12.75" hidden="1" x14ac:dyDescent="0.2"/>
    <row r="22238" ht="12.75" hidden="1" x14ac:dyDescent="0.2"/>
    <row r="22239" ht="12.75" hidden="1" x14ac:dyDescent="0.2"/>
    <row r="22240" ht="12.75" hidden="1" x14ac:dyDescent="0.2"/>
    <row r="22241" ht="12.75" hidden="1" x14ac:dyDescent="0.2"/>
    <row r="22242" ht="12.75" hidden="1" x14ac:dyDescent="0.2"/>
    <row r="22243" ht="12.75" hidden="1" x14ac:dyDescent="0.2"/>
    <row r="22244" ht="12.75" hidden="1" x14ac:dyDescent="0.2"/>
    <row r="22245" ht="12.75" hidden="1" x14ac:dyDescent="0.2"/>
    <row r="22246" ht="12.75" hidden="1" x14ac:dyDescent="0.2"/>
    <row r="22247" ht="12.75" hidden="1" x14ac:dyDescent="0.2"/>
    <row r="22248" ht="12.75" hidden="1" x14ac:dyDescent="0.2"/>
    <row r="22249" ht="12.75" hidden="1" x14ac:dyDescent="0.2"/>
    <row r="22250" ht="12.75" hidden="1" x14ac:dyDescent="0.2"/>
    <row r="22251" ht="12.75" hidden="1" x14ac:dyDescent="0.2"/>
    <row r="22252" ht="12.75" hidden="1" x14ac:dyDescent="0.2"/>
    <row r="22253" ht="12.75" hidden="1" x14ac:dyDescent="0.2"/>
    <row r="22254" ht="12.75" hidden="1" x14ac:dyDescent="0.2"/>
    <row r="22255" ht="12.75" hidden="1" x14ac:dyDescent="0.2"/>
    <row r="22256" ht="12.75" hidden="1" x14ac:dyDescent="0.2"/>
    <row r="22257" ht="12.75" hidden="1" x14ac:dyDescent="0.2"/>
    <row r="22258" ht="12.75" hidden="1" x14ac:dyDescent="0.2"/>
    <row r="22259" ht="12.75" hidden="1" x14ac:dyDescent="0.2"/>
    <row r="22260" ht="12.75" hidden="1" x14ac:dyDescent="0.2"/>
    <row r="22261" ht="12.75" hidden="1" x14ac:dyDescent="0.2"/>
    <row r="22262" ht="12.75" hidden="1" x14ac:dyDescent="0.2"/>
    <row r="22263" ht="12.75" hidden="1" x14ac:dyDescent="0.2"/>
    <row r="22264" ht="12.75" hidden="1" x14ac:dyDescent="0.2"/>
    <row r="22265" ht="12.75" hidden="1" x14ac:dyDescent="0.2"/>
    <row r="22266" ht="12.75" hidden="1" x14ac:dyDescent="0.2"/>
    <row r="22267" ht="12.75" hidden="1" x14ac:dyDescent="0.2"/>
    <row r="22268" ht="12.75" hidden="1" x14ac:dyDescent="0.2"/>
    <row r="22269" ht="12.75" hidden="1" x14ac:dyDescent="0.2"/>
    <row r="22270" ht="12.75" hidden="1" x14ac:dyDescent="0.2"/>
    <row r="22271" ht="12.75" hidden="1" x14ac:dyDescent="0.2"/>
    <row r="22272" ht="12.75" hidden="1" x14ac:dyDescent="0.2"/>
    <row r="22273" ht="12.75" hidden="1" x14ac:dyDescent="0.2"/>
    <row r="22274" ht="12.75" hidden="1" x14ac:dyDescent="0.2"/>
    <row r="22275" ht="12.75" hidden="1" x14ac:dyDescent="0.2"/>
    <row r="22276" ht="12.75" hidden="1" x14ac:dyDescent="0.2"/>
    <row r="22277" ht="12.75" hidden="1" x14ac:dyDescent="0.2"/>
    <row r="22278" ht="12.75" hidden="1" x14ac:dyDescent="0.2"/>
    <row r="22279" ht="12.75" hidden="1" x14ac:dyDescent="0.2"/>
    <row r="22280" ht="12.75" hidden="1" x14ac:dyDescent="0.2"/>
    <row r="22281" ht="12.75" hidden="1" x14ac:dyDescent="0.2"/>
    <row r="22282" ht="12.75" hidden="1" x14ac:dyDescent="0.2"/>
    <row r="22283" ht="12.75" hidden="1" x14ac:dyDescent="0.2"/>
    <row r="22284" ht="12.75" hidden="1" x14ac:dyDescent="0.2"/>
    <row r="22285" ht="12.75" hidden="1" x14ac:dyDescent="0.2"/>
    <row r="22286" ht="12.75" hidden="1" x14ac:dyDescent="0.2"/>
    <row r="22287" ht="12.75" hidden="1" x14ac:dyDescent="0.2"/>
    <row r="22288" ht="12.75" hidden="1" x14ac:dyDescent="0.2"/>
    <row r="22289" ht="12.75" hidden="1" x14ac:dyDescent="0.2"/>
    <row r="22290" ht="12.75" hidden="1" x14ac:dyDescent="0.2"/>
    <row r="22291" ht="12.75" hidden="1" x14ac:dyDescent="0.2"/>
    <row r="22292" ht="12.75" hidden="1" x14ac:dyDescent="0.2"/>
    <row r="22293" ht="12.75" hidden="1" x14ac:dyDescent="0.2"/>
    <row r="22294" ht="12.75" hidden="1" x14ac:dyDescent="0.2"/>
    <row r="22295" ht="12.75" hidden="1" x14ac:dyDescent="0.2"/>
    <row r="22296" ht="12.75" hidden="1" x14ac:dyDescent="0.2"/>
    <row r="22297" ht="12.75" hidden="1" x14ac:dyDescent="0.2"/>
    <row r="22298" ht="12.75" hidden="1" x14ac:dyDescent="0.2"/>
    <row r="22299" ht="12.75" hidden="1" x14ac:dyDescent="0.2"/>
    <row r="22300" ht="12.75" hidden="1" x14ac:dyDescent="0.2"/>
    <row r="22301" ht="12.75" hidden="1" x14ac:dyDescent="0.2"/>
    <row r="22302" ht="12.75" hidden="1" x14ac:dyDescent="0.2"/>
    <row r="22303" ht="12.75" hidden="1" x14ac:dyDescent="0.2"/>
    <row r="22304" ht="12.75" hidden="1" x14ac:dyDescent="0.2"/>
    <row r="22305" ht="12.75" hidden="1" x14ac:dyDescent="0.2"/>
    <row r="22306" ht="12.75" hidden="1" x14ac:dyDescent="0.2"/>
    <row r="22307" ht="12.75" hidden="1" x14ac:dyDescent="0.2"/>
    <row r="22308" ht="12.75" hidden="1" x14ac:dyDescent="0.2"/>
    <row r="22309" ht="12.75" hidden="1" x14ac:dyDescent="0.2"/>
    <row r="22310" ht="12.75" hidden="1" x14ac:dyDescent="0.2"/>
    <row r="22311" ht="12.75" hidden="1" x14ac:dyDescent="0.2"/>
    <row r="22312" ht="12.75" hidden="1" x14ac:dyDescent="0.2"/>
    <row r="22313" ht="12.75" hidden="1" x14ac:dyDescent="0.2"/>
    <row r="22314" ht="12.75" hidden="1" x14ac:dyDescent="0.2"/>
    <row r="22315" ht="12.75" hidden="1" x14ac:dyDescent="0.2"/>
    <row r="22316" ht="12.75" hidden="1" x14ac:dyDescent="0.2"/>
    <row r="22317" ht="12.75" hidden="1" x14ac:dyDescent="0.2"/>
    <row r="22318" ht="12.75" hidden="1" x14ac:dyDescent="0.2"/>
    <row r="22319" ht="12.75" hidden="1" x14ac:dyDescent="0.2"/>
    <row r="22320" ht="12.75" hidden="1" x14ac:dyDescent="0.2"/>
    <row r="22321" ht="12.75" hidden="1" x14ac:dyDescent="0.2"/>
    <row r="22322" ht="12.75" hidden="1" x14ac:dyDescent="0.2"/>
    <row r="22323" ht="12.75" hidden="1" x14ac:dyDescent="0.2"/>
    <row r="22324" ht="12.75" hidden="1" x14ac:dyDescent="0.2"/>
    <row r="22325" ht="12.75" hidden="1" x14ac:dyDescent="0.2"/>
    <row r="22326" ht="12.75" hidden="1" x14ac:dyDescent="0.2"/>
    <row r="22327" ht="12.75" hidden="1" x14ac:dyDescent="0.2"/>
    <row r="22328" ht="12.75" hidden="1" x14ac:dyDescent="0.2"/>
    <row r="22329" ht="12.75" hidden="1" x14ac:dyDescent="0.2"/>
    <row r="22330" ht="12.75" hidden="1" x14ac:dyDescent="0.2"/>
    <row r="22331" ht="12.75" hidden="1" x14ac:dyDescent="0.2"/>
    <row r="22332" ht="12.75" hidden="1" x14ac:dyDescent="0.2"/>
    <row r="22333" ht="12.75" hidden="1" x14ac:dyDescent="0.2"/>
    <row r="22334" ht="12.75" hidden="1" x14ac:dyDescent="0.2"/>
    <row r="22335" ht="12.75" hidden="1" x14ac:dyDescent="0.2"/>
    <row r="22336" ht="12.75" hidden="1" x14ac:dyDescent="0.2"/>
    <row r="22337" ht="12.75" hidden="1" x14ac:dyDescent="0.2"/>
    <row r="22338" ht="12.75" hidden="1" x14ac:dyDescent="0.2"/>
    <row r="22339" ht="12.75" hidden="1" x14ac:dyDescent="0.2"/>
    <row r="22340" ht="12.75" hidden="1" x14ac:dyDescent="0.2"/>
    <row r="22341" ht="12.75" hidden="1" x14ac:dyDescent="0.2"/>
    <row r="22342" ht="12.75" hidden="1" x14ac:dyDescent="0.2"/>
    <row r="22343" ht="12.75" hidden="1" x14ac:dyDescent="0.2"/>
    <row r="22344" ht="12.75" hidden="1" x14ac:dyDescent="0.2"/>
    <row r="22345" ht="12.75" hidden="1" x14ac:dyDescent="0.2"/>
    <row r="22346" ht="12.75" hidden="1" x14ac:dyDescent="0.2"/>
    <row r="22347" ht="12.75" hidden="1" x14ac:dyDescent="0.2"/>
    <row r="22348" ht="12.75" hidden="1" x14ac:dyDescent="0.2"/>
    <row r="22349" ht="12.75" hidden="1" x14ac:dyDescent="0.2"/>
    <row r="22350" ht="12.75" hidden="1" x14ac:dyDescent="0.2"/>
    <row r="22351" ht="12.75" hidden="1" x14ac:dyDescent="0.2"/>
    <row r="22352" ht="12.75" hidden="1" x14ac:dyDescent="0.2"/>
    <row r="22353" ht="12.75" hidden="1" x14ac:dyDescent="0.2"/>
    <row r="22354" ht="12.75" hidden="1" x14ac:dyDescent="0.2"/>
    <row r="22355" ht="12.75" hidden="1" x14ac:dyDescent="0.2"/>
    <row r="22356" ht="12.75" hidden="1" x14ac:dyDescent="0.2"/>
    <row r="22357" ht="12.75" hidden="1" x14ac:dyDescent="0.2"/>
    <row r="22358" ht="12.75" hidden="1" x14ac:dyDescent="0.2"/>
    <row r="22359" ht="12.75" hidden="1" x14ac:dyDescent="0.2"/>
    <row r="22360" ht="12.75" hidden="1" x14ac:dyDescent="0.2"/>
    <row r="22361" ht="12.75" hidden="1" x14ac:dyDescent="0.2"/>
    <row r="22362" ht="12.75" hidden="1" x14ac:dyDescent="0.2"/>
    <row r="22363" ht="12.75" hidden="1" x14ac:dyDescent="0.2"/>
    <row r="22364" ht="12.75" hidden="1" x14ac:dyDescent="0.2"/>
    <row r="22365" ht="12.75" hidden="1" x14ac:dyDescent="0.2"/>
    <row r="22366" ht="12.75" hidden="1" x14ac:dyDescent="0.2"/>
    <row r="22367" ht="12.75" hidden="1" x14ac:dyDescent="0.2"/>
    <row r="22368" ht="12.75" hidden="1" x14ac:dyDescent="0.2"/>
    <row r="22369" ht="12.75" hidden="1" x14ac:dyDescent="0.2"/>
    <row r="22370" ht="12.75" hidden="1" x14ac:dyDescent="0.2"/>
    <row r="22371" ht="12.75" hidden="1" x14ac:dyDescent="0.2"/>
    <row r="22372" ht="12.75" hidden="1" x14ac:dyDescent="0.2"/>
    <row r="22373" ht="12.75" hidden="1" x14ac:dyDescent="0.2"/>
    <row r="22374" ht="12.75" hidden="1" x14ac:dyDescent="0.2"/>
    <row r="22375" ht="12.75" hidden="1" x14ac:dyDescent="0.2"/>
    <row r="22376" ht="12.75" hidden="1" x14ac:dyDescent="0.2"/>
    <row r="22377" ht="12.75" hidden="1" x14ac:dyDescent="0.2"/>
    <row r="22378" ht="12.75" hidden="1" x14ac:dyDescent="0.2"/>
    <row r="22379" ht="12.75" hidden="1" x14ac:dyDescent="0.2"/>
    <row r="22380" ht="12.75" hidden="1" x14ac:dyDescent="0.2"/>
    <row r="22381" ht="12.75" hidden="1" x14ac:dyDescent="0.2"/>
    <row r="22382" ht="12.75" hidden="1" x14ac:dyDescent="0.2"/>
    <row r="22383" ht="12.75" hidden="1" x14ac:dyDescent="0.2"/>
    <row r="22384" ht="12.75" hidden="1" x14ac:dyDescent="0.2"/>
    <row r="22385" ht="12.75" hidden="1" x14ac:dyDescent="0.2"/>
    <row r="22386" ht="12.75" hidden="1" x14ac:dyDescent="0.2"/>
    <row r="22387" ht="12.75" hidden="1" x14ac:dyDescent="0.2"/>
    <row r="22388" ht="12.75" hidden="1" x14ac:dyDescent="0.2"/>
    <row r="22389" ht="12.75" hidden="1" x14ac:dyDescent="0.2"/>
    <row r="22390" ht="12.75" hidden="1" x14ac:dyDescent="0.2"/>
    <row r="22391" ht="12.75" hidden="1" x14ac:dyDescent="0.2"/>
    <row r="22392" ht="12.75" hidden="1" x14ac:dyDescent="0.2"/>
    <row r="22393" ht="12.75" hidden="1" x14ac:dyDescent="0.2"/>
    <row r="22394" ht="12.75" hidden="1" x14ac:dyDescent="0.2"/>
    <row r="22395" ht="12.75" hidden="1" x14ac:dyDescent="0.2"/>
    <row r="22396" ht="12.75" hidden="1" x14ac:dyDescent="0.2"/>
    <row r="22397" ht="12.75" hidden="1" x14ac:dyDescent="0.2"/>
    <row r="22398" ht="12.75" hidden="1" x14ac:dyDescent="0.2"/>
    <row r="22399" ht="12.75" hidden="1" x14ac:dyDescent="0.2"/>
    <row r="22400" ht="12.75" hidden="1" x14ac:dyDescent="0.2"/>
    <row r="22401" ht="12.75" hidden="1" x14ac:dyDescent="0.2"/>
    <row r="22402" ht="12.75" hidden="1" x14ac:dyDescent="0.2"/>
    <row r="22403" ht="12.75" hidden="1" x14ac:dyDescent="0.2"/>
    <row r="22404" ht="12.75" hidden="1" x14ac:dyDescent="0.2"/>
    <row r="22405" ht="12.75" hidden="1" x14ac:dyDescent="0.2"/>
    <row r="22406" ht="12.75" hidden="1" x14ac:dyDescent="0.2"/>
    <row r="22407" ht="12.75" hidden="1" x14ac:dyDescent="0.2"/>
    <row r="22408" ht="12.75" hidden="1" x14ac:dyDescent="0.2"/>
    <row r="22409" ht="12.75" hidden="1" x14ac:dyDescent="0.2"/>
    <row r="22410" ht="12.75" hidden="1" x14ac:dyDescent="0.2"/>
    <row r="22411" ht="12.75" hidden="1" x14ac:dyDescent="0.2"/>
    <row r="22412" ht="12.75" hidden="1" x14ac:dyDescent="0.2"/>
    <row r="22413" ht="12.75" hidden="1" x14ac:dyDescent="0.2"/>
    <row r="22414" ht="12.75" hidden="1" x14ac:dyDescent="0.2"/>
    <row r="22415" ht="12.75" hidden="1" x14ac:dyDescent="0.2"/>
    <row r="22416" ht="12.75" hidden="1" x14ac:dyDescent="0.2"/>
    <row r="22417" ht="12.75" hidden="1" x14ac:dyDescent="0.2"/>
    <row r="22418" ht="12.75" hidden="1" x14ac:dyDescent="0.2"/>
    <row r="22419" ht="12.75" hidden="1" x14ac:dyDescent="0.2"/>
    <row r="22420" ht="12.75" hidden="1" x14ac:dyDescent="0.2"/>
    <row r="22421" ht="12.75" hidden="1" x14ac:dyDescent="0.2"/>
    <row r="22422" ht="12.75" hidden="1" x14ac:dyDescent="0.2"/>
    <row r="22423" ht="12.75" hidden="1" x14ac:dyDescent="0.2"/>
    <row r="22424" ht="12.75" hidden="1" x14ac:dyDescent="0.2"/>
    <row r="22425" ht="12.75" hidden="1" x14ac:dyDescent="0.2"/>
    <row r="22426" ht="12.75" hidden="1" x14ac:dyDescent="0.2"/>
    <row r="22427" ht="12.75" hidden="1" x14ac:dyDescent="0.2"/>
    <row r="22428" ht="12.75" hidden="1" x14ac:dyDescent="0.2"/>
    <row r="22429" ht="12.75" hidden="1" x14ac:dyDescent="0.2"/>
    <row r="22430" ht="12.75" hidden="1" x14ac:dyDescent="0.2"/>
    <row r="22431" ht="12.75" hidden="1" x14ac:dyDescent="0.2"/>
    <row r="22432" ht="12.75" hidden="1" x14ac:dyDescent="0.2"/>
    <row r="22433" ht="12.75" hidden="1" x14ac:dyDescent="0.2"/>
    <row r="22434" ht="12.75" hidden="1" x14ac:dyDescent="0.2"/>
    <row r="22435" ht="12.75" hidden="1" x14ac:dyDescent="0.2"/>
    <row r="22436" ht="12.75" hidden="1" x14ac:dyDescent="0.2"/>
    <row r="22437" ht="12.75" hidden="1" x14ac:dyDescent="0.2"/>
    <row r="22438" ht="12.75" hidden="1" x14ac:dyDescent="0.2"/>
    <row r="22439" ht="12.75" hidden="1" x14ac:dyDescent="0.2"/>
    <row r="22440" ht="12.75" hidden="1" x14ac:dyDescent="0.2"/>
    <row r="22441" ht="12.75" hidden="1" x14ac:dyDescent="0.2"/>
    <row r="22442" ht="12.75" hidden="1" x14ac:dyDescent="0.2"/>
    <row r="22443" ht="12.75" hidden="1" x14ac:dyDescent="0.2"/>
    <row r="22444" ht="12.75" hidden="1" x14ac:dyDescent="0.2"/>
    <row r="22445" ht="12.75" hidden="1" x14ac:dyDescent="0.2"/>
    <row r="22446" ht="12.75" hidden="1" x14ac:dyDescent="0.2"/>
    <row r="22447" ht="12.75" hidden="1" x14ac:dyDescent="0.2"/>
    <row r="22448" ht="12.75" hidden="1" x14ac:dyDescent="0.2"/>
    <row r="22449" ht="12.75" hidden="1" x14ac:dyDescent="0.2"/>
    <row r="22450" ht="12.75" hidden="1" x14ac:dyDescent="0.2"/>
    <row r="22451" ht="12.75" hidden="1" x14ac:dyDescent="0.2"/>
    <row r="22452" ht="12.75" hidden="1" x14ac:dyDescent="0.2"/>
    <row r="22453" ht="12.75" hidden="1" x14ac:dyDescent="0.2"/>
    <row r="22454" ht="12.75" hidden="1" x14ac:dyDescent="0.2"/>
    <row r="22455" ht="12.75" hidden="1" x14ac:dyDescent="0.2"/>
    <row r="22456" ht="12.75" hidden="1" x14ac:dyDescent="0.2"/>
    <row r="22457" ht="12.75" hidden="1" x14ac:dyDescent="0.2"/>
    <row r="22458" ht="12.75" hidden="1" x14ac:dyDescent="0.2"/>
    <row r="22459" ht="12.75" hidden="1" x14ac:dyDescent="0.2"/>
    <row r="22460" ht="12.75" hidden="1" x14ac:dyDescent="0.2"/>
    <row r="22461" ht="12.75" hidden="1" x14ac:dyDescent="0.2"/>
    <row r="22462" ht="12.75" hidden="1" x14ac:dyDescent="0.2"/>
    <row r="22463" ht="12.75" hidden="1" x14ac:dyDescent="0.2"/>
    <row r="22464" ht="12.75" hidden="1" x14ac:dyDescent="0.2"/>
    <row r="22465" ht="12.75" hidden="1" x14ac:dyDescent="0.2"/>
    <row r="22466" ht="12.75" hidden="1" x14ac:dyDescent="0.2"/>
    <row r="22467" ht="12.75" hidden="1" x14ac:dyDescent="0.2"/>
    <row r="22468" ht="12.75" hidden="1" x14ac:dyDescent="0.2"/>
    <row r="22469" ht="12.75" hidden="1" x14ac:dyDescent="0.2"/>
    <row r="22470" ht="12.75" hidden="1" x14ac:dyDescent="0.2"/>
    <row r="22471" ht="12.75" hidden="1" x14ac:dyDescent="0.2"/>
    <row r="22472" ht="12.75" hidden="1" x14ac:dyDescent="0.2"/>
    <row r="22473" ht="12.75" hidden="1" x14ac:dyDescent="0.2"/>
    <row r="22474" ht="12.75" hidden="1" x14ac:dyDescent="0.2"/>
    <row r="22475" ht="12.75" hidden="1" x14ac:dyDescent="0.2"/>
    <row r="22476" ht="12.75" hidden="1" x14ac:dyDescent="0.2"/>
    <row r="22477" ht="12.75" hidden="1" x14ac:dyDescent="0.2"/>
    <row r="22478" ht="12.75" hidden="1" x14ac:dyDescent="0.2"/>
    <row r="22479" ht="12.75" hidden="1" x14ac:dyDescent="0.2"/>
    <row r="22480" ht="12.75" hidden="1" x14ac:dyDescent="0.2"/>
    <row r="22481" ht="12.75" hidden="1" x14ac:dyDescent="0.2"/>
    <row r="22482" ht="12.75" hidden="1" x14ac:dyDescent="0.2"/>
    <row r="22483" ht="12.75" hidden="1" x14ac:dyDescent="0.2"/>
    <row r="22484" ht="12.75" hidden="1" x14ac:dyDescent="0.2"/>
    <row r="22485" ht="12.75" hidden="1" x14ac:dyDescent="0.2"/>
    <row r="22486" ht="12.75" hidden="1" x14ac:dyDescent="0.2"/>
    <row r="22487" ht="12.75" hidden="1" x14ac:dyDescent="0.2"/>
    <row r="22488" ht="12.75" hidden="1" x14ac:dyDescent="0.2"/>
    <row r="22489" ht="12.75" hidden="1" x14ac:dyDescent="0.2"/>
    <row r="22490" ht="12.75" hidden="1" x14ac:dyDescent="0.2"/>
    <row r="22491" ht="12.75" hidden="1" x14ac:dyDescent="0.2"/>
    <row r="22492" ht="12.75" hidden="1" x14ac:dyDescent="0.2"/>
    <row r="22493" ht="12.75" hidden="1" x14ac:dyDescent="0.2"/>
    <row r="22494" ht="12.75" hidden="1" x14ac:dyDescent="0.2"/>
    <row r="22495" ht="12.75" hidden="1" x14ac:dyDescent="0.2"/>
    <row r="22496" ht="12.75" hidden="1" x14ac:dyDescent="0.2"/>
    <row r="22497" ht="12.75" hidden="1" x14ac:dyDescent="0.2"/>
    <row r="22498" ht="12.75" hidden="1" x14ac:dyDescent="0.2"/>
    <row r="22499" ht="12.75" hidden="1" x14ac:dyDescent="0.2"/>
    <row r="22500" ht="12.75" hidden="1" x14ac:dyDescent="0.2"/>
    <row r="22501" ht="12.75" hidden="1" x14ac:dyDescent="0.2"/>
    <row r="22502" ht="12.75" hidden="1" x14ac:dyDescent="0.2"/>
    <row r="22503" ht="12.75" hidden="1" x14ac:dyDescent="0.2"/>
    <row r="22504" ht="12.75" hidden="1" x14ac:dyDescent="0.2"/>
    <row r="22505" ht="12.75" hidden="1" x14ac:dyDescent="0.2"/>
    <row r="22506" ht="12.75" hidden="1" x14ac:dyDescent="0.2"/>
    <row r="22507" ht="12.75" hidden="1" x14ac:dyDescent="0.2"/>
    <row r="22508" ht="12.75" hidden="1" x14ac:dyDescent="0.2"/>
    <row r="22509" ht="12.75" hidden="1" x14ac:dyDescent="0.2"/>
    <row r="22510" ht="12.75" hidden="1" x14ac:dyDescent="0.2"/>
    <row r="22511" ht="12.75" hidden="1" x14ac:dyDescent="0.2"/>
    <row r="22512" ht="12.75" hidden="1" x14ac:dyDescent="0.2"/>
    <row r="22513" ht="12.75" hidden="1" x14ac:dyDescent="0.2"/>
    <row r="22514" ht="12.75" hidden="1" x14ac:dyDescent="0.2"/>
    <row r="22515" ht="12.75" hidden="1" x14ac:dyDescent="0.2"/>
    <row r="22516" ht="12.75" hidden="1" x14ac:dyDescent="0.2"/>
    <row r="22517" ht="12.75" hidden="1" x14ac:dyDescent="0.2"/>
    <row r="22518" ht="12.75" hidden="1" x14ac:dyDescent="0.2"/>
    <row r="22519" ht="12.75" hidden="1" x14ac:dyDescent="0.2"/>
    <row r="22520" ht="12.75" hidden="1" x14ac:dyDescent="0.2"/>
    <row r="22521" ht="12.75" hidden="1" x14ac:dyDescent="0.2"/>
    <row r="22522" ht="12.75" hidden="1" x14ac:dyDescent="0.2"/>
    <row r="22523" ht="12.75" hidden="1" x14ac:dyDescent="0.2"/>
    <row r="22524" ht="12.75" hidden="1" x14ac:dyDescent="0.2"/>
    <row r="22525" ht="12.75" hidden="1" x14ac:dyDescent="0.2"/>
    <row r="22526" ht="12.75" hidden="1" x14ac:dyDescent="0.2"/>
    <row r="22527" ht="12.75" hidden="1" x14ac:dyDescent="0.2"/>
    <row r="22528" ht="12.75" hidden="1" x14ac:dyDescent="0.2"/>
    <row r="22529" ht="12.75" hidden="1" x14ac:dyDescent="0.2"/>
    <row r="22530" ht="12.75" hidden="1" x14ac:dyDescent="0.2"/>
    <row r="22531" ht="12.75" hidden="1" x14ac:dyDescent="0.2"/>
    <row r="22532" ht="12.75" hidden="1" x14ac:dyDescent="0.2"/>
    <row r="22533" ht="12.75" hidden="1" x14ac:dyDescent="0.2"/>
    <row r="22534" ht="12.75" hidden="1" x14ac:dyDescent="0.2"/>
    <row r="22535" ht="12.75" hidden="1" x14ac:dyDescent="0.2"/>
    <row r="22536" ht="12.75" hidden="1" x14ac:dyDescent="0.2"/>
    <row r="22537" ht="12.75" hidden="1" x14ac:dyDescent="0.2"/>
    <row r="22538" ht="12.75" hidden="1" x14ac:dyDescent="0.2"/>
    <row r="22539" ht="12.75" hidden="1" x14ac:dyDescent="0.2"/>
    <row r="22540" ht="12.75" hidden="1" x14ac:dyDescent="0.2"/>
    <row r="22541" ht="12.75" hidden="1" x14ac:dyDescent="0.2"/>
    <row r="22542" ht="12.75" hidden="1" x14ac:dyDescent="0.2"/>
    <row r="22543" ht="12.75" hidden="1" x14ac:dyDescent="0.2"/>
    <row r="22544" ht="12.75" hidden="1" x14ac:dyDescent="0.2"/>
    <row r="22545" ht="12.75" hidden="1" x14ac:dyDescent="0.2"/>
    <row r="22546" ht="12.75" hidden="1" x14ac:dyDescent="0.2"/>
    <row r="22547" ht="12.75" hidden="1" x14ac:dyDescent="0.2"/>
    <row r="22548" ht="12.75" hidden="1" x14ac:dyDescent="0.2"/>
    <row r="22549" ht="12.75" hidden="1" x14ac:dyDescent="0.2"/>
    <row r="22550" ht="12.75" hidden="1" x14ac:dyDescent="0.2"/>
    <row r="22551" ht="12.75" hidden="1" x14ac:dyDescent="0.2"/>
    <row r="22552" ht="12.75" hidden="1" x14ac:dyDescent="0.2"/>
    <row r="22553" ht="12.75" hidden="1" x14ac:dyDescent="0.2"/>
    <row r="22554" ht="12.75" hidden="1" x14ac:dyDescent="0.2"/>
    <row r="22555" ht="12.75" hidden="1" x14ac:dyDescent="0.2"/>
    <row r="22556" ht="12.75" hidden="1" x14ac:dyDescent="0.2"/>
    <row r="22557" ht="12.75" hidden="1" x14ac:dyDescent="0.2"/>
    <row r="22558" ht="12.75" hidden="1" x14ac:dyDescent="0.2"/>
    <row r="22559" ht="12.75" hidden="1" x14ac:dyDescent="0.2"/>
    <row r="22560" ht="12.75" hidden="1" x14ac:dyDescent="0.2"/>
    <row r="22561" ht="12.75" hidden="1" x14ac:dyDescent="0.2"/>
    <row r="22562" ht="12.75" hidden="1" x14ac:dyDescent="0.2"/>
    <row r="22563" ht="12.75" hidden="1" x14ac:dyDescent="0.2"/>
    <row r="22564" ht="12.75" hidden="1" x14ac:dyDescent="0.2"/>
    <row r="22565" ht="12.75" hidden="1" x14ac:dyDescent="0.2"/>
    <row r="22566" ht="12.75" hidden="1" x14ac:dyDescent="0.2"/>
    <row r="22567" ht="12.75" hidden="1" x14ac:dyDescent="0.2"/>
    <row r="22568" ht="12.75" hidden="1" x14ac:dyDescent="0.2"/>
    <row r="22569" ht="12.75" hidden="1" x14ac:dyDescent="0.2"/>
    <row r="22570" ht="12.75" hidden="1" x14ac:dyDescent="0.2"/>
    <row r="22571" ht="12.75" hidden="1" x14ac:dyDescent="0.2"/>
    <row r="22572" ht="12.75" hidden="1" x14ac:dyDescent="0.2"/>
    <row r="22573" ht="12.75" hidden="1" x14ac:dyDescent="0.2"/>
    <row r="22574" ht="12.75" hidden="1" x14ac:dyDescent="0.2"/>
    <row r="22575" ht="12.75" hidden="1" x14ac:dyDescent="0.2"/>
    <row r="22576" ht="12.75" hidden="1" x14ac:dyDescent="0.2"/>
    <row r="22577" ht="12.75" hidden="1" x14ac:dyDescent="0.2"/>
    <row r="22578" ht="12.75" hidden="1" x14ac:dyDescent="0.2"/>
    <row r="22579" ht="12.75" hidden="1" x14ac:dyDescent="0.2"/>
    <row r="22580" ht="12.75" hidden="1" x14ac:dyDescent="0.2"/>
    <row r="22581" ht="12.75" hidden="1" x14ac:dyDescent="0.2"/>
    <row r="22582" ht="12.75" hidden="1" x14ac:dyDescent="0.2"/>
    <row r="22583" ht="12.75" hidden="1" x14ac:dyDescent="0.2"/>
    <row r="22584" ht="12.75" hidden="1" x14ac:dyDescent="0.2"/>
    <row r="22585" ht="12.75" hidden="1" x14ac:dyDescent="0.2"/>
    <row r="22586" ht="12.75" hidden="1" x14ac:dyDescent="0.2"/>
    <row r="22587" ht="12.75" hidden="1" x14ac:dyDescent="0.2"/>
    <row r="22588" ht="12.75" hidden="1" x14ac:dyDescent="0.2"/>
    <row r="22589" ht="12.75" hidden="1" x14ac:dyDescent="0.2"/>
    <row r="22590" ht="12.75" hidden="1" x14ac:dyDescent="0.2"/>
    <row r="22591" ht="12.75" hidden="1" x14ac:dyDescent="0.2"/>
    <row r="22592" ht="12.75" hidden="1" x14ac:dyDescent="0.2"/>
    <row r="22593" ht="12.75" hidden="1" x14ac:dyDescent="0.2"/>
    <row r="22594" ht="12.75" hidden="1" x14ac:dyDescent="0.2"/>
    <row r="22595" ht="12.75" hidden="1" x14ac:dyDescent="0.2"/>
    <row r="22596" ht="12.75" hidden="1" x14ac:dyDescent="0.2"/>
    <row r="22597" ht="12.75" hidden="1" x14ac:dyDescent="0.2"/>
    <row r="22598" ht="12.75" hidden="1" x14ac:dyDescent="0.2"/>
    <row r="22599" ht="12.75" hidden="1" x14ac:dyDescent="0.2"/>
    <row r="22600" ht="12.75" hidden="1" x14ac:dyDescent="0.2"/>
    <row r="22601" ht="12.75" hidden="1" x14ac:dyDescent="0.2"/>
    <row r="22602" ht="12.75" hidden="1" x14ac:dyDescent="0.2"/>
    <row r="22603" ht="12.75" hidden="1" x14ac:dyDescent="0.2"/>
    <row r="22604" ht="12.75" hidden="1" x14ac:dyDescent="0.2"/>
    <row r="22605" ht="12.75" hidden="1" x14ac:dyDescent="0.2"/>
    <row r="22606" ht="12.75" hidden="1" x14ac:dyDescent="0.2"/>
    <row r="22607" ht="12.75" hidden="1" x14ac:dyDescent="0.2"/>
    <row r="22608" ht="12.75" hidden="1" x14ac:dyDescent="0.2"/>
    <row r="22609" ht="12.75" hidden="1" x14ac:dyDescent="0.2"/>
    <row r="22610" ht="12.75" hidden="1" x14ac:dyDescent="0.2"/>
    <row r="22611" ht="12.75" hidden="1" x14ac:dyDescent="0.2"/>
    <row r="22612" ht="12.75" hidden="1" x14ac:dyDescent="0.2"/>
    <row r="22613" ht="12.75" hidden="1" x14ac:dyDescent="0.2"/>
    <row r="22614" ht="12.75" hidden="1" x14ac:dyDescent="0.2"/>
    <row r="22615" ht="12.75" hidden="1" x14ac:dyDescent="0.2"/>
    <row r="22616" ht="12.75" hidden="1" x14ac:dyDescent="0.2"/>
    <row r="22617" ht="12.75" hidden="1" x14ac:dyDescent="0.2"/>
    <row r="22618" ht="12.75" hidden="1" x14ac:dyDescent="0.2"/>
    <row r="22619" ht="12.75" hidden="1" x14ac:dyDescent="0.2"/>
    <row r="22620" ht="12.75" hidden="1" x14ac:dyDescent="0.2"/>
    <row r="22621" ht="12.75" hidden="1" x14ac:dyDescent="0.2"/>
    <row r="22622" ht="12.75" hidden="1" x14ac:dyDescent="0.2"/>
    <row r="22623" ht="12.75" hidden="1" x14ac:dyDescent="0.2"/>
    <row r="22624" ht="12.75" hidden="1" x14ac:dyDescent="0.2"/>
    <row r="22625" ht="12.75" hidden="1" x14ac:dyDescent="0.2"/>
    <row r="22626" ht="12.75" hidden="1" x14ac:dyDescent="0.2"/>
    <row r="22627" ht="12.75" hidden="1" x14ac:dyDescent="0.2"/>
    <row r="22628" ht="12.75" hidden="1" x14ac:dyDescent="0.2"/>
    <row r="22629" ht="12.75" hidden="1" x14ac:dyDescent="0.2"/>
    <row r="22630" ht="12.75" hidden="1" x14ac:dyDescent="0.2"/>
    <row r="22631" ht="12.75" hidden="1" x14ac:dyDescent="0.2"/>
    <row r="22632" ht="12.75" hidden="1" x14ac:dyDescent="0.2"/>
    <row r="22633" ht="12.75" hidden="1" x14ac:dyDescent="0.2"/>
    <row r="22634" ht="12.75" hidden="1" x14ac:dyDescent="0.2"/>
    <row r="22635" ht="12.75" hidden="1" x14ac:dyDescent="0.2"/>
    <row r="22636" ht="12.75" hidden="1" x14ac:dyDescent="0.2"/>
    <row r="22637" ht="12.75" hidden="1" x14ac:dyDescent="0.2"/>
    <row r="22638" ht="12.75" hidden="1" x14ac:dyDescent="0.2"/>
    <row r="22639" ht="12.75" hidden="1" x14ac:dyDescent="0.2"/>
    <row r="22640" ht="12.75" hidden="1" x14ac:dyDescent="0.2"/>
    <row r="22641" ht="12.75" hidden="1" x14ac:dyDescent="0.2"/>
    <row r="22642" ht="12.75" hidden="1" x14ac:dyDescent="0.2"/>
    <row r="22643" ht="12.75" hidden="1" x14ac:dyDescent="0.2"/>
    <row r="22644" ht="12.75" hidden="1" x14ac:dyDescent="0.2"/>
    <row r="22645" ht="12.75" hidden="1" x14ac:dyDescent="0.2"/>
    <row r="22646" ht="12.75" hidden="1" x14ac:dyDescent="0.2"/>
    <row r="22647" ht="12.75" hidden="1" x14ac:dyDescent="0.2"/>
    <row r="22648" ht="12.75" hidden="1" x14ac:dyDescent="0.2"/>
    <row r="22649" ht="12.75" hidden="1" x14ac:dyDescent="0.2"/>
    <row r="22650" ht="12.75" hidden="1" x14ac:dyDescent="0.2"/>
    <row r="22651" ht="12.75" hidden="1" x14ac:dyDescent="0.2"/>
    <row r="22652" ht="12.75" hidden="1" x14ac:dyDescent="0.2"/>
    <row r="22653" ht="12.75" hidden="1" x14ac:dyDescent="0.2"/>
    <row r="22654" ht="12.75" hidden="1" x14ac:dyDescent="0.2"/>
    <row r="22655" ht="12.75" hidden="1" x14ac:dyDescent="0.2"/>
    <row r="22656" ht="12.75" hidden="1" x14ac:dyDescent="0.2"/>
    <row r="22657" ht="12.75" hidden="1" x14ac:dyDescent="0.2"/>
    <row r="22658" ht="12.75" hidden="1" x14ac:dyDescent="0.2"/>
    <row r="22659" ht="12.75" hidden="1" x14ac:dyDescent="0.2"/>
    <row r="22660" ht="12.75" hidden="1" x14ac:dyDescent="0.2"/>
    <row r="22661" ht="12.75" hidden="1" x14ac:dyDescent="0.2"/>
    <row r="22662" ht="12.75" hidden="1" x14ac:dyDescent="0.2"/>
    <row r="22663" ht="12.75" hidden="1" x14ac:dyDescent="0.2"/>
    <row r="22664" ht="12.75" hidden="1" x14ac:dyDescent="0.2"/>
    <row r="22665" ht="12.75" hidden="1" x14ac:dyDescent="0.2"/>
    <row r="22666" ht="12.75" hidden="1" x14ac:dyDescent="0.2"/>
    <row r="22667" ht="12.75" hidden="1" x14ac:dyDescent="0.2"/>
    <row r="22668" ht="12.75" hidden="1" x14ac:dyDescent="0.2"/>
    <row r="22669" ht="12.75" hidden="1" x14ac:dyDescent="0.2"/>
    <row r="22670" ht="12.75" hidden="1" x14ac:dyDescent="0.2"/>
    <row r="22671" ht="12.75" hidden="1" x14ac:dyDescent="0.2"/>
    <row r="22672" ht="12.75" hidden="1" x14ac:dyDescent="0.2"/>
    <row r="22673" ht="12.75" hidden="1" x14ac:dyDescent="0.2"/>
    <row r="22674" ht="12.75" hidden="1" x14ac:dyDescent="0.2"/>
    <row r="22675" ht="12.75" hidden="1" x14ac:dyDescent="0.2"/>
    <row r="22676" ht="12.75" hidden="1" x14ac:dyDescent="0.2"/>
    <row r="22677" ht="12.75" hidden="1" x14ac:dyDescent="0.2"/>
    <row r="22678" ht="12.75" hidden="1" x14ac:dyDescent="0.2"/>
    <row r="22679" ht="12.75" hidden="1" x14ac:dyDescent="0.2"/>
    <row r="22680" ht="12.75" hidden="1" x14ac:dyDescent="0.2"/>
    <row r="22681" ht="12.75" hidden="1" x14ac:dyDescent="0.2"/>
    <row r="22682" ht="12.75" hidden="1" x14ac:dyDescent="0.2"/>
    <row r="22683" ht="12.75" hidden="1" x14ac:dyDescent="0.2"/>
    <row r="22684" ht="12.75" hidden="1" x14ac:dyDescent="0.2"/>
    <row r="22685" ht="12.75" hidden="1" x14ac:dyDescent="0.2"/>
    <row r="22686" ht="12.75" hidden="1" x14ac:dyDescent="0.2"/>
    <row r="22687" ht="12.75" hidden="1" x14ac:dyDescent="0.2"/>
    <row r="22688" ht="12.75" hidden="1" x14ac:dyDescent="0.2"/>
    <row r="22689" ht="12.75" hidden="1" x14ac:dyDescent="0.2"/>
    <row r="22690" ht="12.75" hidden="1" x14ac:dyDescent="0.2"/>
    <row r="22691" ht="12.75" hidden="1" x14ac:dyDescent="0.2"/>
    <row r="22692" ht="12.75" hidden="1" x14ac:dyDescent="0.2"/>
    <row r="22693" ht="12.75" hidden="1" x14ac:dyDescent="0.2"/>
    <row r="22694" ht="12.75" hidden="1" x14ac:dyDescent="0.2"/>
    <row r="22695" ht="12.75" hidden="1" x14ac:dyDescent="0.2"/>
    <row r="22696" ht="12.75" hidden="1" x14ac:dyDescent="0.2"/>
    <row r="22697" ht="12.75" hidden="1" x14ac:dyDescent="0.2"/>
    <row r="22698" ht="12.75" hidden="1" x14ac:dyDescent="0.2"/>
    <row r="22699" ht="12.75" hidden="1" x14ac:dyDescent="0.2"/>
    <row r="22700" ht="12.75" hidden="1" x14ac:dyDescent="0.2"/>
    <row r="22701" ht="12.75" hidden="1" x14ac:dyDescent="0.2"/>
    <row r="22702" ht="12.75" hidden="1" x14ac:dyDescent="0.2"/>
    <row r="22703" ht="12.75" hidden="1" x14ac:dyDescent="0.2"/>
    <row r="22704" ht="12.75" hidden="1" x14ac:dyDescent="0.2"/>
    <row r="22705" ht="12.75" hidden="1" x14ac:dyDescent="0.2"/>
    <row r="22706" ht="12.75" hidden="1" x14ac:dyDescent="0.2"/>
    <row r="22707" ht="12.75" hidden="1" x14ac:dyDescent="0.2"/>
    <row r="22708" ht="12.75" hidden="1" x14ac:dyDescent="0.2"/>
    <row r="22709" ht="12.75" hidden="1" x14ac:dyDescent="0.2"/>
    <row r="22710" ht="12.75" hidden="1" x14ac:dyDescent="0.2"/>
    <row r="22711" ht="12.75" hidden="1" x14ac:dyDescent="0.2"/>
    <row r="22712" ht="12.75" hidden="1" x14ac:dyDescent="0.2"/>
    <row r="22713" ht="12.75" hidden="1" x14ac:dyDescent="0.2"/>
    <row r="22714" ht="12.75" hidden="1" x14ac:dyDescent="0.2"/>
    <row r="22715" ht="12.75" hidden="1" x14ac:dyDescent="0.2"/>
    <row r="22716" ht="12.75" hidden="1" x14ac:dyDescent="0.2"/>
    <row r="22717" ht="12.75" hidden="1" x14ac:dyDescent="0.2"/>
    <row r="22718" ht="12.75" hidden="1" x14ac:dyDescent="0.2"/>
    <row r="22719" ht="12.75" hidden="1" x14ac:dyDescent="0.2"/>
    <row r="22720" ht="12.75" hidden="1" x14ac:dyDescent="0.2"/>
    <row r="22721" ht="12.75" hidden="1" x14ac:dyDescent="0.2"/>
    <row r="22722" ht="12.75" hidden="1" x14ac:dyDescent="0.2"/>
    <row r="22723" ht="12.75" hidden="1" x14ac:dyDescent="0.2"/>
    <row r="22724" ht="12.75" hidden="1" x14ac:dyDescent="0.2"/>
    <row r="22725" ht="12.75" hidden="1" x14ac:dyDescent="0.2"/>
    <row r="22726" ht="12.75" hidden="1" x14ac:dyDescent="0.2"/>
    <row r="22727" ht="12.75" hidden="1" x14ac:dyDescent="0.2"/>
    <row r="22728" ht="12.75" hidden="1" x14ac:dyDescent="0.2"/>
    <row r="22729" ht="12.75" hidden="1" x14ac:dyDescent="0.2"/>
    <row r="22730" ht="12.75" hidden="1" x14ac:dyDescent="0.2"/>
    <row r="22731" ht="12.75" hidden="1" x14ac:dyDescent="0.2"/>
    <row r="22732" ht="12.75" hidden="1" x14ac:dyDescent="0.2"/>
    <row r="22733" ht="12.75" hidden="1" x14ac:dyDescent="0.2"/>
    <row r="22734" ht="12.75" hidden="1" x14ac:dyDescent="0.2"/>
    <row r="22735" ht="12.75" hidden="1" x14ac:dyDescent="0.2"/>
    <row r="22736" ht="12.75" hidden="1" x14ac:dyDescent="0.2"/>
    <row r="22737" ht="12.75" hidden="1" x14ac:dyDescent="0.2"/>
    <row r="22738" ht="12.75" hidden="1" x14ac:dyDescent="0.2"/>
    <row r="22739" ht="12.75" hidden="1" x14ac:dyDescent="0.2"/>
    <row r="22740" ht="12.75" hidden="1" x14ac:dyDescent="0.2"/>
    <row r="22741" ht="12.75" hidden="1" x14ac:dyDescent="0.2"/>
    <row r="22742" ht="12.75" hidden="1" x14ac:dyDescent="0.2"/>
    <row r="22743" ht="12.75" hidden="1" x14ac:dyDescent="0.2"/>
    <row r="22744" ht="12.75" hidden="1" x14ac:dyDescent="0.2"/>
    <row r="22745" ht="12.75" hidden="1" x14ac:dyDescent="0.2"/>
    <row r="22746" ht="12.75" hidden="1" x14ac:dyDescent="0.2"/>
    <row r="22747" ht="12.75" hidden="1" x14ac:dyDescent="0.2"/>
    <row r="22748" ht="12.75" hidden="1" x14ac:dyDescent="0.2"/>
    <row r="22749" ht="12.75" hidden="1" x14ac:dyDescent="0.2"/>
    <row r="22750" ht="12.75" hidden="1" x14ac:dyDescent="0.2"/>
    <row r="22751" ht="12.75" hidden="1" x14ac:dyDescent="0.2"/>
    <row r="22752" ht="12.75" hidden="1" x14ac:dyDescent="0.2"/>
    <row r="22753" ht="12.75" hidden="1" x14ac:dyDescent="0.2"/>
    <row r="22754" ht="12.75" hidden="1" x14ac:dyDescent="0.2"/>
    <row r="22755" ht="12.75" hidden="1" x14ac:dyDescent="0.2"/>
    <row r="22756" ht="12.75" hidden="1" x14ac:dyDescent="0.2"/>
    <row r="22757" ht="12.75" hidden="1" x14ac:dyDescent="0.2"/>
    <row r="22758" ht="12.75" hidden="1" x14ac:dyDescent="0.2"/>
    <row r="22759" ht="12.75" hidden="1" x14ac:dyDescent="0.2"/>
    <row r="22760" ht="12.75" hidden="1" x14ac:dyDescent="0.2"/>
    <row r="22761" ht="12.75" hidden="1" x14ac:dyDescent="0.2"/>
    <row r="22762" ht="12.75" hidden="1" x14ac:dyDescent="0.2"/>
    <row r="22763" ht="12.75" hidden="1" x14ac:dyDescent="0.2"/>
    <row r="22764" ht="12.75" hidden="1" x14ac:dyDescent="0.2"/>
    <row r="22765" ht="12.75" hidden="1" x14ac:dyDescent="0.2"/>
    <row r="22766" ht="12.75" hidden="1" x14ac:dyDescent="0.2"/>
    <row r="22767" ht="12.75" hidden="1" x14ac:dyDescent="0.2"/>
    <row r="22768" ht="12.75" hidden="1" x14ac:dyDescent="0.2"/>
    <row r="22769" ht="12.75" hidden="1" x14ac:dyDescent="0.2"/>
    <row r="22770" ht="12.75" hidden="1" x14ac:dyDescent="0.2"/>
    <row r="22771" ht="12.75" hidden="1" x14ac:dyDescent="0.2"/>
    <row r="22772" ht="12.75" hidden="1" x14ac:dyDescent="0.2"/>
    <row r="22773" ht="12.75" hidden="1" x14ac:dyDescent="0.2"/>
    <row r="22774" ht="12.75" hidden="1" x14ac:dyDescent="0.2"/>
    <row r="22775" ht="12.75" hidden="1" x14ac:dyDescent="0.2"/>
    <row r="22776" ht="12.75" hidden="1" x14ac:dyDescent="0.2"/>
    <row r="22777" ht="12.75" hidden="1" x14ac:dyDescent="0.2"/>
    <row r="22778" ht="12.75" hidden="1" x14ac:dyDescent="0.2"/>
    <row r="22779" ht="12.75" hidden="1" x14ac:dyDescent="0.2"/>
    <row r="22780" ht="12.75" hidden="1" x14ac:dyDescent="0.2"/>
    <row r="22781" ht="12.75" hidden="1" x14ac:dyDescent="0.2"/>
    <row r="22782" ht="12.75" hidden="1" x14ac:dyDescent="0.2"/>
    <row r="22783" ht="12.75" hidden="1" x14ac:dyDescent="0.2"/>
    <row r="22784" ht="12.75" hidden="1" x14ac:dyDescent="0.2"/>
    <row r="22785" ht="12.75" hidden="1" x14ac:dyDescent="0.2"/>
    <row r="22786" ht="12.75" hidden="1" x14ac:dyDescent="0.2"/>
    <row r="22787" ht="12.75" hidden="1" x14ac:dyDescent="0.2"/>
    <row r="22788" ht="12.75" hidden="1" x14ac:dyDescent="0.2"/>
    <row r="22789" ht="12.75" hidden="1" x14ac:dyDescent="0.2"/>
    <row r="22790" ht="12.75" hidden="1" x14ac:dyDescent="0.2"/>
    <row r="22791" ht="12.75" hidden="1" x14ac:dyDescent="0.2"/>
    <row r="22792" ht="12.75" hidden="1" x14ac:dyDescent="0.2"/>
    <row r="22793" ht="12.75" hidden="1" x14ac:dyDescent="0.2"/>
    <row r="22794" ht="12.75" hidden="1" x14ac:dyDescent="0.2"/>
    <row r="22795" ht="12.75" hidden="1" x14ac:dyDescent="0.2"/>
    <row r="22796" ht="12.75" hidden="1" x14ac:dyDescent="0.2"/>
    <row r="22797" ht="12.75" hidden="1" x14ac:dyDescent="0.2"/>
    <row r="22798" ht="12.75" hidden="1" x14ac:dyDescent="0.2"/>
    <row r="22799" ht="12.75" hidden="1" x14ac:dyDescent="0.2"/>
    <row r="22800" ht="12.75" hidden="1" x14ac:dyDescent="0.2"/>
    <row r="22801" ht="12.75" hidden="1" x14ac:dyDescent="0.2"/>
    <row r="22802" ht="12.75" hidden="1" x14ac:dyDescent="0.2"/>
    <row r="22803" ht="12.75" hidden="1" x14ac:dyDescent="0.2"/>
    <row r="22804" ht="12.75" hidden="1" x14ac:dyDescent="0.2"/>
    <row r="22805" ht="12.75" hidden="1" x14ac:dyDescent="0.2"/>
    <row r="22806" ht="12.75" hidden="1" x14ac:dyDescent="0.2"/>
    <row r="22807" ht="12.75" hidden="1" x14ac:dyDescent="0.2"/>
    <row r="22808" ht="12.75" hidden="1" x14ac:dyDescent="0.2"/>
    <row r="22809" ht="12.75" hidden="1" x14ac:dyDescent="0.2"/>
    <row r="22810" ht="12.75" hidden="1" x14ac:dyDescent="0.2"/>
    <row r="22811" ht="12.75" hidden="1" x14ac:dyDescent="0.2"/>
    <row r="22812" ht="12.75" hidden="1" x14ac:dyDescent="0.2"/>
    <row r="22813" ht="12.75" hidden="1" x14ac:dyDescent="0.2"/>
    <row r="22814" ht="12.75" hidden="1" x14ac:dyDescent="0.2"/>
    <row r="22815" ht="12.75" hidden="1" x14ac:dyDescent="0.2"/>
    <row r="22816" ht="12.75" hidden="1" x14ac:dyDescent="0.2"/>
    <row r="22817" ht="12.75" hidden="1" x14ac:dyDescent="0.2"/>
    <row r="22818" ht="12.75" hidden="1" x14ac:dyDescent="0.2"/>
    <row r="22819" ht="12.75" hidden="1" x14ac:dyDescent="0.2"/>
    <row r="22820" ht="12.75" hidden="1" x14ac:dyDescent="0.2"/>
    <row r="22821" ht="12.75" hidden="1" x14ac:dyDescent="0.2"/>
    <row r="22822" ht="12.75" hidden="1" x14ac:dyDescent="0.2"/>
    <row r="22823" ht="12.75" hidden="1" x14ac:dyDescent="0.2"/>
    <row r="22824" ht="12.75" hidden="1" x14ac:dyDescent="0.2"/>
    <row r="22825" ht="12.75" hidden="1" x14ac:dyDescent="0.2"/>
    <row r="22826" ht="12.75" hidden="1" x14ac:dyDescent="0.2"/>
    <row r="22827" ht="12.75" hidden="1" x14ac:dyDescent="0.2"/>
    <row r="22828" ht="12.75" hidden="1" x14ac:dyDescent="0.2"/>
    <row r="22829" ht="12.75" hidden="1" x14ac:dyDescent="0.2"/>
    <row r="22830" ht="12.75" hidden="1" x14ac:dyDescent="0.2"/>
    <row r="22831" ht="12.75" hidden="1" x14ac:dyDescent="0.2"/>
    <row r="22832" ht="12.75" hidden="1" x14ac:dyDescent="0.2"/>
    <row r="22833" ht="12.75" hidden="1" x14ac:dyDescent="0.2"/>
    <row r="22834" ht="12.75" hidden="1" x14ac:dyDescent="0.2"/>
    <row r="22835" ht="12.75" hidden="1" x14ac:dyDescent="0.2"/>
    <row r="22836" ht="12.75" hidden="1" x14ac:dyDescent="0.2"/>
    <row r="22837" ht="12.75" hidden="1" x14ac:dyDescent="0.2"/>
    <row r="22838" ht="12.75" hidden="1" x14ac:dyDescent="0.2"/>
    <row r="22839" ht="12.75" hidden="1" x14ac:dyDescent="0.2"/>
    <row r="22840" ht="12.75" hidden="1" x14ac:dyDescent="0.2"/>
    <row r="22841" ht="12.75" hidden="1" x14ac:dyDescent="0.2"/>
    <row r="22842" ht="12.75" hidden="1" x14ac:dyDescent="0.2"/>
    <row r="22843" ht="12.75" hidden="1" x14ac:dyDescent="0.2"/>
    <row r="22844" ht="12.75" hidden="1" x14ac:dyDescent="0.2"/>
    <row r="22845" ht="12.75" hidden="1" x14ac:dyDescent="0.2"/>
    <row r="22846" ht="12.75" hidden="1" x14ac:dyDescent="0.2"/>
    <row r="22847" ht="12.75" hidden="1" x14ac:dyDescent="0.2"/>
    <row r="22848" ht="12.75" hidden="1" x14ac:dyDescent="0.2"/>
    <row r="22849" ht="12.75" hidden="1" x14ac:dyDescent="0.2"/>
    <row r="22850" ht="12.75" hidden="1" x14ac:dyDescent="0.2"/>
    <row r="22851" ht="12.75" hidden="1" x14ac:dyDescent="0.2"/>
    <row r="22852" ht="12.75" hidden="1" x14ac:dyDescent="0.2"/>
    <row r="22853" ht="12.75" hidden="1" x14ac:dyDescent="0.2"/>
    <row r="22854" ht="12.75" hidden="1" x14ac:dyDescent="0.2"/>
    <row r="22855" ht="12.75" hidden="1" x14ac:dyDescent="0.2"/>
    <row r="22856" ht="12.75" hidden="1" x14ac:dyDescent="0.2"/>
    <row r="22857" ht="12.75" hidden="1" x14ac:dyDescent="0.2"/>
    <row r="22858" ht="12.75" hidden="1" x14ac:dyDescent="0.2"/>
    <row r="22859" ht="12.75" hidden="1" x14ac:dyDescent="0.2"/>
    <row r="22860" ht="12.75" hidden="1" x14ac:dyDescent="0.2"/>
    <row r="22861" ht="12.75" hidden="1" x14ac:dyDescent="0.2"/>
    <row r="22862" ht="12.75" hidden="1" x14ac:dyDescent="0.2"/>
    <row r="22863" ht="12.75" hidden="1" x14ac:dyDescent="0.2"/>
    <row r="22864" ht="12.75" hidden="1" x14ac:dyDescent="0.2"/>
    <row r="22865" ht="12.75" hidden="1" x14ac:dyDescent="0.2"/>
    <row r="22866" ht="12.75" hidden="1" x14ac:dyDescent="0.2"/>
    <row r="22867" ht="12.75" hidden="1" x14ac:dyDescent="0.2"/>
    <row r="22868" ht="12.75" hidden="1" x14ac:dyDescent="0.2"/>
    <row r="22869" ht="12.75" hidden="1" x14ac:dyDescent="0.2"/>
    <row r="22870" ht="12.75" hidden="1" x14ac:dyDescent="0.2"/>
    <row r="22871" ht="12.75" hidden="1" x14ac:dyDescent="0.2"/>
    <row r="22872" ht="12.75" hidden="1" x14ac:dyDescent="0.2"/>
    <row r="22873" ht="12.75" hidden="1" x14ac:dyDescent="0.2"/>
    <row r="22874" ht="12.75" hidden="1" x14ac:dyDescent="0.2"/>
    <row r="22875" ht="12.75" hidden="1" x14ac:dyDescent="0.2"/>
    <row r="22876" ht="12.75" hidden="1" x14ac:dyDescent="0.2"/>
    <row r="22877" ht="12.75" hidden="1" x14ac:dyDescent="0.2"/>
    <row r="22878" ht="12.75" hidden="1" x14ac:dyDescent="0.2"/>
    <row r="22879" ht="12.75" hidden="1" x14ac:dyDescent="0.2"/>
    <row r="22880" ht="12.75" hidden="1" x14ac:dyDescent="0.2"/>
    <row r="22881" ht="12.75" hidden="1" x14ac:dyDescent="0.2"/>
    <row r="22882" ht="12.75" hidden="1" x14ac:dyDescent="0.2"/>
    <row r="22883" ht="12.75" hidden="1" x14ac:dyDescent="0.2"/>
    <row r="22884" ht="12.75" hidden="1" x14ac:dyDescent="0.2"/>
    <row r="22885" ht="12.75" hidden="1" x14ac:dyDescent="0.2"/>
    <row r="22886" ht="12.75" hidden="1" x14ac:dyDescent="0.2"/>
    <row r="22887" ht="12.75" hidden="1" x14ac:dyDescent="0.2"/>
    <row r="22888" ht="12.75" hidden="1" x14ac:dyDescent="0.2"/>
    <row r="22889" ht="12.75" hidden="1" x14ac:dyDescent="0.2"/>
    <row r="22890" ht="12.75" hidden="1" x14ac:dyDescent="0.2"/>
    <row r="22891" ht="12.75" hidden="1" x14ac:dyDescent="0.2"/>
    <row r="22892" ht="12.75" hidden="1" x14ac:dyDescent="0.2"/>
    <row r="22893" ht="12.75" hidden="1" x14ac:dyDescent="0.2"/>
    <row r="22894" ht="12.75" hidden="1" x14ac:dyDescent="0.2"/>
    <row r="22895" ht="12.75" hidden="1" x14ac:dyDescent="0.2"/>
    <row r="22896" ht="12.75" hidden="1" x14ac:dyDescent="0.2"/>
    <row r="22897" ht="12.75" hidden="1" x14ac:dyDescent="0.2"/>
    <row r="22898" ht="12.75" hidden="1" x14ac:dyDescent="0.2"/>
    <row r="22899" ht="12.75" hidden="1" x14ac:dyDescent="0.2"/>
    <row r="22900" ht="12.75" hidden="1" x14ac:dyDescent="0.2"/>
    <row r="22901" ht="12.75" hidden="1" x14ac:dyDescent="0.2"/>
    <row r="22902" ht="12.75" hidden="1" x14ac:dyDescent="0.2"/>
    <row r="22903" ht="12.75" hidden="1" x14ac:dyDescent="0.2"/>
    <row r="22904" ht="12.75" hidden="1" x14ac:dyDescent="0.2"/>
    <row r="22905" ht="12.75" hidden="1" x14ac:dyDescent="0.2"/>
    <row r="22906" ht="12.75" hidden="1" x14ac:dyDescent="0.2"/>
    <row r="22907" ht="12.75" hidden="1" x14ac:dyDescent="0.2"/>
    <row r="22908" ht="12.75" hidden="1" x14ac:dyDescent="0.2"/>
    <row r="22909" ht="12.75" hidden="1" x14ac:dyDescent="0.2"/>
    <row r="22910" ht="12.75" hidden="1" x14ac:dyDescent="0.2"/>
    <row r="22911" ht="12.75" hidden="1" x14ac:dyDescent="0.2"/>
    <row r="22912" ht="12.75" hidden="1" x14ac:dyDescent="0.2"/>
    <row r="22913" ht="12.75" hidden="1" x14ac:dyDescent="0.2"/>
    <row r="22914" ht="12.75" hidden="1" x14ac:dyDescent="0.2"/>
    <row r="22915" ht="12.75" hidden="1" x14ac:dyDescent="0.2"/>
    <row r="22916" ht="12.75" hidden="1" x14ac:dyDescent="0.2"/>
    <row r="22917" ht="12.75" hidden="1" x14ac:dyDescent="0.2"/>
    <row r="22918" ht="12.75" hidden="1" x14ac:dyDescent="0.2"/>
    <row r="22919" ht="12.75" hidden="1" x14ac:dyDescent="0.2"/>
    <row r="22920" ht="12.75" hidden="1" x14ac:dyDescent="0.2"/>
    <row r="22921" ht="12.75" hidden="1" x14ac:dyDescent="0.2"/>
    <row r="22922" ht="12.75" hidden="1" x14ac:dyDescent="0.2"/>
    <row r="22923" ht="12.75" hidden="1" x14ac:dyDescent="0.2"/>
    <row r="22924" ht="12.75" hidden="1" x14ac:dyDescent="0.2"/>
    <row r="22925" ht="12.75" hidden="1" x14ac:dyDescent="0.2"/>
    <row r="22926" ht="12.75" hidden="1" x14ac:dyDescent="0.2"/>
    <row r="22927" ht="12.75" hidden="1" x14ac:dyDescent="0.2"/>
    <row r="22928" ht="12.75" hidden="1" x14ac:dyDescent="0.2"/>
    <row r="22929" ht="12.75" hidden="1" x14ac:dyDescent="0.2"/>
    <row r="22930" ht="12.75" hidden="1" x14ac:dyDescent="0.2"/>
    <row r="22931" ht="12.75" hidden="1" x14ac:dyDescent="0.2"/>
    <row r="22932" ht="12.75" hidden="1" x14ac:dyDescent="0.2"/>
    <row r="22933" ht="12.75" hidden="1" x14ac:dyDescent="0.2"/>
    <row r="22934" ht="12.75" hidden="1" x14ac:dyDescent="0.2"/>
    <row r="22935" ht="12.75" hidden="1" x14ac:dyDescent="0.2"/>
    <row r="22936" ht="12.75" hidden="1" x14ac:dyDescent="0.2"/>
    <row r="22937" ht="12.75" hidden="1" x14ac:dyDescent="0.2"/>
    <row r="22938" ht="12.75" hidden="1" x14ac:dyDescent="0.2"/>
    <row r="22939" ht="12.75" hidden="1" x14ac:dyDescent="0.2"/>
    <row r="22940" ht="12.75" hidden="1" x14ac:dyDescent="0.2"/>
    <row r="22941" ht="12.75" hidden="1" x14ac:dyDescent="0.2"/>
    <row r="22942" ht="12.75" hidden="1" x14ac:dyDescent="0.2"/>
    <row r="22943" ht="12.75" hidden="1" x14ac:dyDescent="0.2"/>
    <row r="22944" ht="12.75" hidden="1" x14ac:dyDescent="0.2"/>
    <row r="22945" ht="12.75" hidden="1" x14ac:dyDescent="0.2"/>
    <row r="22946" ht="12.75" hidden="1" x14ac:dyDescent="0.2"/>
    <row r="22947" ht="12.75" hidden="1" x14ac:dyDescent="0.2"/>
    <row r="22948" ht="12.75" hidden="1" x14ac:dyDescent="0.2"/>
    <row r="22949" ht="12.75" hidden="1" x14ac:dyDescent="0.2"/>
    <row r="22950" ht="12.75" hidden="1" x14ac:dyDescent="0.2"/>
    <row r="22951" ht="12.75" hidden="1" x14ac:dyDescent="0.2"/>
    <row r="22952" ht="12.75" hidden="1" x14ac:dyDescent="0.2"/>
    <row r="22953" ht="12.75" hidden="1" x14ac:dyDescent="0.2"/>
    <row r="22954" ht="12.75" hidden="1" x14ac:dyDescent="0.2"/>
    <row r="22955" ht="12.75" hidden="1" x14ac:dyDescent="0.2"/>
    <row r="22956" ht="12.75" hidden="1" x14ac:dyDescent="0.2"/>
    <row r="22957" ht="12.75" hidden="1" x14ac:dyDescent="0.2"/>
    <row r="22958" ht="12.75" hidden="1" x14ac:dyDescent="0.2"/>
    <row r="22959" ht="12.75" hidden="1" x14ac:dyDescent="0.2"/>
    <row r="22960" ht="12.75" hidden="1" x14ac:dyDescent="0.2"/>
    <row r="22961" ht="12.75" hidden="1" x14ac:dyDescent="0.2"/>
    <row r="22962" ht="12.75" hidden="1" x14ac:dyDescent="0.2"/>
    <row r="22963" ht="12.75" hidden="1" x14ac:dyDescent="0.2"/>
    <row r="22964" ht="12.75" hidden="1" x14ac:dyDescent="0.2"/>
    <row r="22965" ht="12.75" hidden="1" x14ac:dyDescent="0.2"/>
    <row r="22966" ht="12.75" hidden="1" x14ac:dyDescent="0.2"/>
    <row r="22967" ht="12.75" hidden="1" x14ac:dyDescent="0.2"/>
    <row r="22968" ht="12.75" hidden="1" x14ac:dyDescent="0.2"/>
    <row r="22969" ht="12.75" hidden="1" x14ac:dyDescent="0.2"/>
    <row r="22970" ht="12.75" hidden="1" x14ac:dyDescent="0.2"/>
    <row r="22971" ht="12.75" hidden="1" x14ac:dyDescent="0.2"/>
    <row r="22972" ht="12.75" hidden="1" x14ac:dyDescent="0.2"/>
    <row r="22973" ht="12.75" hidden="1" x14ac:dyDescent="0.2"/>
    <row r="22974" ht="12.75" hidden="1" x14ac:dyDescent="0.2"/>
    <row r="22975" ht="12.75" hidden="1" x14ac:dyDescent="0.2"/>
    <row r="22976" ht="12.75" hidden="1" x14ac:dyDescent="0.2"/>
    <row r="22977" ht="12.75" hidden="1" x14ac:dyDescent="0.2"/>
    <row r="22978" ht="12.75" hidden="1" x14ac:dyDescent="0.2"/>
    <row r="22979" ht="12.75" hidden="1" x14ac:dyDescent="0.2"/>
    <row r="22980" ht="12.75" hidden="1" x14ac:dyDescent="0.2"/>
    <row r="22981" ht="12.75" hidden="1" x14ac:dyDescent="0.2"/>
    <row r="22982" ht="12.75" hidden="1" x14ac:dyDescent="0.2"/>
    <row r="22983" ht="12.75" hidden="1" x14ac:dyDescent="0.2"/>
    <row r="22984" ht="12.75" hidden="1" x14ac:dyDescent="0.2"/>
    <row r="22985" ht="12.75" hidden="1" x14ac:dyDescent="0.2"/>
    <row r="22986" ht="12.75" hidden="1" x14ac:dyDescent="0.2"/>
    <row r="22987" ht="12.75" hidden="1" x14ac:dyDescent="0.2"/>
    <row r="22988" ht="12.75" hidden="1" x14ac:dyDescent="0.2"/>
    <row r="22989" ht="12.75" hidden="1" x14ac:dyDescent="0.2"/>
    <row r="22990" ht="12.75" hidden="1" x14ac:dyDescent="0.2"/>
    <row r="22991" ht="12.75" hidden="1" x14ac:dyDescent="0.2"/>
    <row r="22992" ht="12.75" hidden="1" x14ac:dyDescent="0.2"/>
    <row r="22993" ht="12.75" hidden="1" x14ac:dyDescent="0.2"/>
    <row r="22994" ht="12.75" hidden="1" x14ac:dyDescent="0.2"/>
    <row r="22995" ht="12.75" hidden="1" x14ac:dyDescent="0.2"/>
    <row r="22996" ht="12.75" hidden="1" x14ac:dyDescent="0.2"/>
    <row r="22997" ht="12.75" hidden="1" x14ac:dyDescent="0.2"/>
    <row r="22998" ht="12.75" hidden="1" x14ac:dyDescent="0.2"/>
    <row r="22999" ht="12.75" hidden="1" x14ac:dyDescent="0.2"/>
    <row r="23000" ht="12.75" hidden="1" x14ac:dyDescent="0.2"/>
    <row r="23001" ht="12.75" hidden="1" x14ac:dyDescent="0.2"/>
    <row r="23002" ht="12.75" hidden="1" x14ac:dyDescent="0.2"/>
    <row r="23003" ht="12.75" hidden="1" x14ac:dyDescent="0.2"/>
    <row r="23004" ht="12.75" hidden="1" x14ac:dyDescent="0.2"/>
    <row r="23005" ht="12.75" hidden="1" x14ac:dyDescent="0.2"/>
    <row r="23006" ht="12.75" hidden="1" x14ac:dyDescent="0.2"/>
    <row r="23007" ht="12.75" hidden="1" x14ac:dyDescent="0.2"/>
    <row r="23008" ht="12.75" hidden="1" x14ac:dyDescent="0.2"/>
    <row r="23009" ht="12.75" hidden="1" x14ac:dyDescent="0.2"/>
    <row r="23010" ht="12.75" hidden="1" x14ac:dyDescent="0.2"/>
    <row r="23011" ht="12.75" hidden="1" x14ac:dyDescent="0.2"/>
    <row r="23012" ht="12.75" hidden="1" x14ac:dyDescent="0.2"/>
    <row r="23013" ht="12.75" hidden="1" x14ac:dyDescent="0.2"/>
    <row r="23014" ht="12.75" hidden="1" x14ac:dyDescent="0.2"/>
    <row r="23015" ht="12.75" hidden="1" x14ac:dyDescent="0.2"/>
    <row r="23016" ht="12.75" hidden="1" x14ac:dyDescent="0.2"/>
    <row r="23017" ht="12.75" hidden="1" x14ac:dyDescent="0.2"/>
    <row r="23018" ht="12.75" hidden="1" x14ac:dyDescent="0.2"/>
    <row r="23019" ht="12.75" hidden="1" x14ac:dyDescent="0.2"/>
    <row r="23020" ht="12.75" hidden="1" x14ac:dyDescent="0.2"/>
    <row r="23021" ht="12.75" hidden="1" x14ac:dyDescent="0.2"/>
    <row r="23022" ht="12.75" hidden="1" x14ac:dyDescent="0.2"/>
    <row r="23023" ht="12.75" hidden="1" x14ac:dyDescent="0.2"/>
    <row r="23024" ht="12.75" hidden="1" x14ac:dyDescent="0.2"/>
    <row r="23025" ht="12.75" hidden="1" x14ac:dyDescent="0.2"/>
    <row r="23026" ht="12.75" hidden="1" x14ac:dyDescent="0.2"/>
    <row r="23027" ht="12.75" hidden="1" x14ac:dyDescent="0.2"/>
    <row r="23028" ht="12.75" hidden="1" x14ac:dyDescent="0.2"/>
    <row r="23029" ht="12.75" hidden="1" x14ac:dyDescent="0.2"/>
    <row r="23030" ht="12.75" hidden="1" x14ac:dyDescent="0.2"/>
    <row r="23031" ht="12.75" hidden="1" x14ac:dyDescent="0.2"/>
    <row r="23032" ht="12.75" hidden="1" x14ac:dyDescent="0.2"/>
    <row r="23033" ht="12.75" hidden="1" x14ac:dyDescent="0.2"/>
    <row r="23034" ht="12.75" hidden="1" x14ac:dyDescent="0.2"/>
    <row r="23035" ht="12.75" hidden="1" x14ac:dyDescent="0.2"/>
    <row r="23036" ht="12.75" hidden="1" x14ac:dyDescent="0.2"/>
    <row r="23037" ht="12.75" hidden="1" x14ac:dyDescent="0.2"/>
    <row r="23038" ht="12.75" hidden="1" x14ac:dyDescent="0.2"/>
    <row r="23039" ht="12.75" hidden="1" x14ac:dyDescent="0.2"/>
    <row r="23040" ht="12.75" hidden="1" x14ac:dyDescent="0.2"/>
    <row r="23041" ht="12.75" hidden="1" x14ac:dyDescent="0.2"/>
    <row r="23042" ht="12.75" hidden="1" x14ac:dyDescent="0.2"/>
    <row r="23043" ht="12.75" hidden="1" x14ac:dyDescent="0.2"/>
    <row r="23044" ht="12.75" hidden="1" x14ac:dyDescent="0.2"/>
    <row r="23045" ht="12.75" hidden="1" x14ac:dyDescent="0.2"/>
    <row r="23046" ht="12.75" hidden="1" x14ac:dyDescent="0.2"/>
    <row r="23047" ht="12.75" hidden="1" x14ac:dyDescent="0.2"/>
    <row r="23048" ht="12.75" hidden="1" x14ac:dyDescent="0.2"/>
    <row r="23049" ht="12.75" hidden="1" x14ac:dyDescent="0.2"/>
    <row r="23050" ht="12.75" hidden="1" x14ac:dyDescent="0.2"/>
    <row r="23051" ht="12.75" hidden="1" x14ac:dyDescent="0.2"/>
    <row r="23052" ht="12.75" hidden="1" x14ac:dyDescent="0.2"/>
    <row r="23053" ht="12.75" hidden="1" x14ac:dyDescent="0.2"/>
    <row r="23054" ht="12.75" hidden="1" x14ac:dyDescent="0.2"/>
    <row r="23055" ht="12.75" hidden="1" x14ac:dyDescent="0.2"/>
    <row r="23056" ht="12.75" hidden="1" x14ac:dyDescent="0.2"/>
    <row r="23057" ht="12.75" hidden="1" x14ac:dyDescent="0.2"/>
    <row r="23058" ht="12.75" hidden="1" x14ac:dyDescent="0.2"/>
    <row r="23059" ht="12.75" hidden="1" x14ac:dyDescent="0.2"/>
    <row r="23060" ht="12.75" hidden="1" x14ac:dyDescent="0.2"/>
    <row r="23061" ht="12.75" hidden="1" x14ac:dyDescent="0.2"/>
    <row r="23062" ht="12.75" hidden="1" x14ac:dyDescent="0.2"/>
    <row r="23063" ht="12.75" hidden="1" x14ac:dyDescent="0.2"/>
    <row r="23064" ht="12.75" hidden="1" x14ac:dyDescent="0.2"/>
    <row r="23065" ht="12.75" hidden="1" x14ac:dyDescent="0.2"/>
    <row r="23066" ht="12.75" hidden="1" x14ac:dyDescent="0.2"/>
    <row r="23067" ht="12.75" hidden="1" x14ac:dyDescent="0.2"/>
    <row r="23068" ht="12.75" hidden="1" x14ac:dyDescent="0.2"/>
    <row r="23069" ht="12.75" hidden="1" x14ac:dyDescent="0.2"/>
    <row r="23070" ht="12.75" hidden="1" x14ac:dyDescent="0.2"/>
    <row r="23071" ht="12.75" hidden="1" x14ac:dyDescent="0.2"/>
    <row r="23072" ht="12.75" hidden="1" x14ac:dyDescent="0.2"/>
    <row r="23073" ht="12.75" hidden="1" x14ac:dyDescent="0.2"/>
    <row r="23074" ht="12.75" hidden="1" x14ac:dyDescent="0.2"/>
    <row r="23075" ht="12.75" hidden="1" x14ac:dyDescent="0.2"/>
    <row r="23076" ht="12.75" hidden="1" x14ac:dyDescent="0.2"/>
    <row r="23077" ht="12.75" hidden="1" x14ac:dyDescent="0.2"/>
    <row r="23078" ht="12.75" hidden="1" x14ac:dyDescent="0.2"/>
    <row r="23079" ht="12.75" hidden="1" x14ac:dyDescent="0.2"/>
    <row r="23080" ht="12.75" hidden="1" x14ac:dyDescent="0.2"/>
    <row r="23081" ht="12.75" hidden="1" x14ac:dyDescent="0.2"/>
    <row r="23082" ht="12.75" hidden="1" x14ac:dyDescent="0.2"/>
    <row r="23083" ht="12.75" hidden="1" x14ac:dyDescent="0.2"/>
    <row r="23084" ht="12.75" hidden="1" x14ac:dyDescent="0.2"/>
    <row r="23085" ht="12.75" hidden="1" x14ac:dyDescent="0.2"/>
    <row r="23086" ht="12.75" hidden="1" x14ac:dyDescent="0.2"/>
    <row r="23087" ht="12.75" hidden="1" x14ac:dyDescent="0.2"/>
    <row r="23088" ht="12.75" hidden="1" x14ac:dyDescent="0.2"/>
    <row r="23089" ht="12.75" hidden="1" x14ac:dyDescent="0.2"/>
    <row r="23090" ht="12.75" hidden="1" x14ac:dyDescent="0.2"/>
    <row r="23091" ht="12.75" hidden="1" x14ac:dyDescent="0.2"/>
    <row r="23092" ht="12.75" hidden="1" x14ac:dyDescent="0.2"/>
    <row r="23093" ht="12.75" hidden="1" x14ac:dyDescent="0.2"/>
    <row r="23094" ht="12.75" hidden="1" x14ac:dyDescent="0.2"/>
    <row r="23095" ht="12.75" hidden="1" x14ac:dyDescent="0.2"/>
    <row r="23096" ht="12.75" hidden="1" x14ac:dyDescent="0.2"/>
    <row r="23097" ht="12.75" hidden="1" x14ac:dyDescent="0.2"/>
    <row r="23098" ht="12.75" hidden="1" x14ac:dyDescent="0.2"/>
    <row r="23099" ht="12.75" hidden="1" x14ac:dyDescent="0.2"/>
    <row r="23100" ht="12.75" hidden="1" x14ac:dyDescent="0.2"/>
    <row r="23101" ht="12.75" hidden="1" x14ac:dyDescent="0.2"/>
    <row r="23102" ht="12.75" hidden="1" x14ac:dyDescent="0.2"/>
    <row r="23103" ht="12.75" hidden="1" x14ac:dyDescent="0.2"/>
    <row r="23104" ht="12.75" hidden="1" x14ac:dyDescent="0.2"/>
    <row r="23105" ht="12.75" hidden="1" x14ac:dyDescent="0.2"/>
    <row r="23106" ht="12.75" hidden="1" x14ac:dyDescent="0.2"/>
    <row r="23107" ht="12.75" hidden="1" x14ac:dyDescent="0.2"/>
    <row r="23108" ht="12.75" hidden="1" x14ac:dyDescent="0.2"/>
    <row r="23109" ht="12.75" hidden="1" x14ac:dyDescent="0.2"/>
    <row r="23110" ht="12.75" hidden="1" x14ac:dyDescent="0.2"/>
    <row r="23111" ht="12.75" hidden="1" x14ac:dyDescent="0.2"/>
    <row r="23112" ht="12.75" hidden="1" x14ac:dyDescent="0.2"/>
    <row r="23113" ht="12.75" hidden="1" x14ac:dyDescent="0.2"/>
    <row r="23114" ht="12.75" hidden="1" x14ac:dyDescent="0.2"/>
    <row r="23115" ht="12.75" hidden="1" x14ac:dyDescent="0.2"/>
    <row r="23116" ht="12.75" hidden="1" x14ac:dyDescent="0.2"/>
    <row r="23117" ht="12.75" hidden="1" x14ac:dyDescent="0.2"/>
    <row r="23118" ht="12.75" hidden="1" x14ac:dyDescent="0.2"/>
    <row r="23119" ht="12.75" hidden="1" x14ac:dyDescent="0.2"/>
    <row r="23120" ht="12.75" hidden="1" x14ac:dyDescent="0.2"/>
    <row r="23121" ht="12.75" hidden="1" x14ac:dyDescent="0.2"/>
    <row r="23122" ht="12.75" hidden="1" x14ac:dyDescent="0.2"/>
    <row r="23123" ht="12.75" hidden="1" x14ac:dyDescent="0.2"/>
    <row r="23124" ht="12.75" hidden="1" x14ac:dyDescent="0.2"/>
    <row r="23125" ht="12.75" hidden="1" x14ac:dyDescent="0.2"/>
    <row r="23126" ht="12.75" hidden="1" x14ac:dyDescent="0.2"/>
    <row r="23127" ht="12.75" hidden="1" x14ac:dyDescent="0.2"/>
    <row r="23128" ht="12.75" hidden="1" x14ac:dyDescent="0.2"/>
    <row r="23129" ht="12.75" hidden="1" x14ac:dyDescent="0.2"/>
    <row r="23130" ht="12.75" hidden="1" x14ac:dyDescent="0.2"/>
    <row r="23131" ht="12.75" hidden="1" x14ac:dyDescent="0.2"/>
    <row r="23132" ht="12.75" hidden="1" x14ac:dyDescent="0.2"/>
    <row r="23133" ht="12.75" hidden="1" x14ac:dyDescent="0.2"/>
    <row r="23134" ht="12.75" hidden="1" x14ac:dyDescent="0.2"/>
    <row r="23135" ht="12.75" hidden="1" x14ac:dyDescent="0.2"/>
    <row r="23136" ht="12.75" hidden="1" x14ac:dyDescent="0.2"/>
    <row r="23137" ht="12.75" hidden="1" x14ac:dyDescent="0.2"/>
    <row r="23138" ht="12.75" hidden="1" x14ac:dyDescent="0.2"/>
    <row r="23139" ht="12.75" hidden="1" x14ac:dyDescent="0.2"/>
    <row r="23140" ht="12.75" hidden="1" x14ac:dyDescent="0.2"/>
    <row r="23141" ht="12.75" hidden="1" x14ac:dyDescent="0.2"/>
    <row r="23142" ht="12.75" hidden="1" x14ac:dyDescent="0.2"/>
    <row r="23143" ht="12.75" hidden="1" x14ac:dyDescent="0.2"/>
    <row r="23144" ht="12.75" hidden="1" x14ac:dyDescent="0.2"/>
    <row r="23145" ht="12.75" hidden="1" x14ac:dyDescent="0.2"/>
    <row r="23146" ht="12.75" hidden="1" x14ac:dyDescent="0.2"/>
    <row r="23147" ht="12.75" hidden="1" x14ac:dyDescent="0.2"/>
    <row r="23148" ht="12.75" hidden="1" x14ac:dyDescent="0.2"/>
    <row r="23149" ht="12.75" hidden="1" x14ac:dyDescent="0.2"/>
    <row r="23150" ht="12.75" hidden="1" x14ac:dyDescent="0.2"/>
    <row r="23151" ht="12.75" hidden="1" x14ac:dyDescent="0.2"/>
    <row r="23152" ht="12.75" hidden="1" x14ac:dyDescent="0.2"/>
    <row r="23153" ht="12.75" hidden="1" x14ac:dyDescent="0.2"/>
    <row r="23154" ht="12.75" hidden="1" x14ac:dyDescent="0.2"/>
    <row r="23155" ht="12.75" hidden="1" x14ac:dyDescent="0.2"/>
    <row r="23156" ht="12.75" hidden="1" x14ac:dyDescent="0.2"/>
    <row r="23157" ht="12.75" hidden="1" x14ac:dyDescent="0.2"/>
    <row r="23158" ht="12.75" hidden="1" x14ac:dyDescent="0.2"/>
    <row r="23159" ht="12.75" hidden="1" x14ac:dyDescent="0.2"/>
    <row r="23160" ht="12.75" hidden="1" x14ac:dyDescent="0.2"/>
    <row r="23161" ht="12.75" hidden="1" x14ac:dyDescent="0.2"/>
    <row r="23162" ht="12.75" hidden="1" x14ac:dyDescent="0.2"/>
    <row r="23163" ht="12.75" hidden="1" x14ac:dyDescent="0.2"/>
    <row r="23164" ht="12.75" hidden="1" x14ac:dyDescent="0.2"/>
    <row r="23165" ht="12.75" hidden="1" x14ac:dyDescent="0.2"/>
    <row r="23166" ht="12.75" hidden="1" x14ac:dyDescent="0.2"/>
    <row r="23167" ht="12.75" hidden="1" x14ac:dyDescent="0.2"/>
    <row r="23168" ht="12.75" hidden="1" x14ac:dyDescent="0.2"/>
    <row r="23169" ht="12.75" hidden="1" x14ac:dyDescent="0.2"/>
    <row r="23170" ht="12.75" hidden="1" x14ac:dyDescent="0.2"/>
    <row r="23171" ht="12.75" hidden="1" x14ac:dyDescent="0.2"/>
    <row r="23172" ht="12.75" hidden="1" x14ac:dyDescent="0.2"/>
    <row r="23173" ht="12.75" hidden="1" x14ac:dyDescent="0.2"/>
    <row r="23174" ht="12.75" hidden="1" x14ac:dyDescent="0.2"/>
    <row r="23175" ht="12.75" hidden="1" x14ac:dyDescent="0.2"/>
    <row r="23176" ht="12.75" hidden="1" x14ac:dyDescent="0.2"/>
    <row r="23177" ht="12.75" hidden="1" x14ac:dyDescent="0.2"/>
    <row r="23178" ht="12.75" hidden="1" x14ac:dyDescent="0.2"/>
    <row r="23179" ht="12.75" hidden="1" x14ac:dyDescent="0.2"/>
    <row r="23180" ht="12.75" hidden="1" x14ac:dyDescent="0.2"/>
    <row r="23181" ht="12.75" hidden="1" x14ac:dyDescent="0.2"/>
    <row r="23182" ht="12.75" hidden="1" x14ac:dyDescent="0.2"/>
    <row r="23183" ht="12.75" hidden="1" x14ac:dyDescent="0.2"/>
    <row r="23184" ht="12.75" hidden="1" x14ac:dyDescent="0.2"/>
    <row r="23185" ht="12.75" hidden="1" x14ac:dyDescent="0.2"/>
    <row r="23186" ht="12.75" hidden="1" x14ac:dyDescent="0.2"/>
    <row r="23187" ht="12.75" hidden="1" x14ac:dyDescent="0.2"/>
    <row r="23188" ht="12.75" hidden="1" x14ac:dyDescent="0.2"/>
    <row r="23189" ht="12.75" hidden="1" x14ac:dyDescent="0.2"/>
    <row r="23190" ht="12.75" hidden="1" x14ac:dyDescent="0.2"/>
    <row r="23191" ht="12.75" hidden="1" x14ac:dyDescent="0.2"/>
    <row r="23192" ht="12.75" hidden="1" x14ac:dyDescent="0.2"/>
    <row r="23193" ht="12.75" hidden="1" x14ac:dyDescent="0.2"/>
    <row r="23194" ht="12.75" hidden="1" x14ac:dyDescent="0.2"/>
    <row r="23195" ht="12.75" hidden="1" x14ac:dyDescent="0.2"/>
    <row r="23196" ht="12.75" hidden="1" x14ac:dyDescent="0.2"/>
    <row r="23197" ht="12.75" hidden="1" x14ac:dyDescent="0.2"/>
    <row r="23198" ht="12.75" hidden="1" x14ac:dyDescent="0.2"/>
    <row r="23199" ht="12.75" hidden="1" x14ac:dyDescent="0.2"/>
    <row r="23200" ht="12.75" hidden="1" x14ac:dyDescent="0.2"/>
    <row r="23201" ht="12.75" hidden="1" x14ac:dyDescent="0.2"/>
    <row r="23202" ht="12.75" hidden="1" x14ac:dyDescent="0.2"/>
    <row r="23203" ht="12.75" hidden="1" x14ac:dyDescent="0.2"/>
    <row r="23204" ht="12.75" hidden="1" x14ac:dyDescent="0.2"/>
    <row r="23205" ht="12.75" hidden="1" x14ac:dyDescent="0.2"/>
    <row r="23206" ht="12.75" hidden="1" x14ac:dyDescent="0.2"/>
    <row r="23207" ht="12.75" hidden="1" x14ac:dyDescent="0.2"/>
    <row r="23208" ht="12.75" hidden="1" x14ac:dyDescent="0.2"/>
    <row r="23209" ht="12.75" hidden="1" x14ac:dyDescent="0.2"/>
    <row r="23210" ht="12.75" hidden="1" x14ac:dyDescent="0.2"/>
    <row r="23211" ht="12.75" hidden="1" x14ac:dyDescent="0.2"/>
    <row r="23212" ht="12.75" hidden="1" x14ac:dyDescent="0.2"/>
    <row r="23213" ht="12.75" hidden="1" x14ac:dyDescent="0.2"/>
    <row r="23214" ht="12.75" hidden="1" x14ac:dyDescent="0.2"/>
    <row r="23215" ht="12.75" hidden="1" x14ac:dyDescent="0.2"/>
    <row r="23216" ht="12.75" hidden="1" x14ac:dyDescent="0.2"/>
    <row r="23217" ht="12.75" hidden="1" x14ac:dyDescent="0.2"/>
    <row r="23218" ht="12.75" hidden="1" x14ac:dyDescent="0.2"/>
    <row r="23219" ht="12.75" hidden="1" x14ac:dyDescent="0.2"/>
    <row r="23220" ht="12.75" hidden="1" x14ac:dyDescent="0.2"/>
    <row r="23221" ht="12.75" hidden="1" x14ac:dyDescent="0.2"/>
    <row r="23222" ht="12.75" hidden="1" x14ac:dyDescent="0.2"/>
    <row r="23223" ht="12.75" hidden="1" x14ac:dyDescent="0.2"/>
    <row r="23224" ht="12.75" hidden="1" x14ac:dyDescent="0.2"/>
    <row r="23225" ht="12.75" hidden="1" x14ac:dyDescent="0.2"/>
    <row r="23226" ht="12.75" hidden="1" x14ac:dyDescent="0.2"/>
    <row r="23227" ht="12.75" hidden="1" x14ac:dyDescent="0.2"/>
    <row r="23228" ht="12.75" hidden="1" x14ac:dyDescent="0.2"/>
    <row r="23229" ht="12.75" hidden="1" x14ac:dyDescent="0.2"/>
    <row r="23230" ht="12.75" hidden="1" x14ac:dyDescent="0.2"/>
    <row r="23231" ht="12.75" hidden="1" x14ac:dyDescent="0.2"/>
    <row r="23232" ht="12.75" hidden="1" x14ac:dyDescent="0.2"/>
    <row r="23233" ht="12.75" hidden="1" x14ac:dyDescent="0.2"/>
    <row r="23234" ht="12.75" hidden="1" x14ac:dyDescent="0.2"/>
    <row r="23235" ht="12.75" hidden="1" x14ac:dyDescent="0.2"/>
    <row r="23236" ht="12.75" hidden="1" x14ac:dyDescent="0.2"/>
    <row r="23237" ht="12.75" hidden="1" x14ac:dyDescent="0.2"/>
    <row r="23238" ht="12.75" hidden="1" x14ac:dyDescent="0.2"/>
    <row r="23239" ht="12.75" hidden="1" x14ac:dyDescent="0.2"/>
    <row r="23240" ht="12.75" hidden="1" x14ac:dyDescent="0.2"/>
    <row r="23241" ht="12.75" hidden="1" x14ac:dyDescent="0.2"/>
    <row r="23242" ht="12.75" hidden="1" x14ac:dyDescent="0.2"/>
    <row r="23243" ht="12.75" hidden="1" x14ac:dyDescent="0.2"/>
    <row r="23244" ht="12.75" hidden="1" x14ac:dyDescent="0.2"/>
    <row r="23245" ht="12.75" hidden="1" x14ac:dyDescent="0.2"/>
    <row r="23246" ht="12.75" hidden="1" x14ac:dyDescent="0.2"/>
    <row r="23247" ht="12.75" hidden="1" x14ac:dyDescent="0.2"/>
    <row r="23248" ht="12.75" hidden="1" x14ac:dyDescent="0.2"/>
    <row r="23249" ht="12.75" hidden="1" x14ac:dyDescent="0.2"/>
    <row r="23250" ht="12.75" hidden="1" x14ac:dyDescent="0.2"/>
    <row r="23251" ht="12.75" hidden="1" x14ac:dyDescent="0.2"/>
    <row r="23252" ht="12.75" hidden="1" x14ac:dyDescent="0.2"/>
    <row r="23253" ht="12.75" hidden="1" x14ac:dyDescent="0.2"/>
    <row r="23254" ht="12.75" hidden="1" x14ac:dyDescent="0.2"/>
    <row r="23255" ht="12.75" hidden="1" x14ac:dyDescent="0.2"/>
    <row r="23256" ht="12.75" hidden="1" x14ac:dyDescent="0.2"/>
    <row r="23257" ht="12.75" hidden="1" x14ac:dyDescent="0.2"/>
    <row r="23258" ht="12.75" hidden="1" x14ac:dyDescent="0.2"/>
    <row r="23259" ht="12.75" hidden="1" x14ac:dyDescent="0.2"/>
    <row r="23260" ht="12.75" hidden="1" x14ac:dyDescent="0.2"/>
    <row r="23261" ht="12.75" hidden="1" x14ac:dyDescent="0.2"/>
    <row r="23262" ht="12.75" hidden="1" x14ac:dyDescent="0.2"/>
    <row r="23263" ht="12.75" hidden="1" x14ac:dyDescent="0.2"/>
    <row r="23264" ht="12.75" hidden="1" x14ac:dyDescent="0.2"/>
    <row r="23265" ht="12.75" hidden="1" x14ac:dyDescent="0.2"/>
    <row r="23266" ht="12.75" hidden="1" x14ac:dyDescent="0.2"/>
    <row r="23267" ht="12.75" hidden="1" x14ac:dyDescent="0.2"/>
    <row r="23268" ht="12.75" hidden="1" x14ac:dyDescent="0.2"/>
    <row r="23269" ht="12.75" hidden="1" x14ac:dyDescent="0.2"/>
    <row r="23270" ht="12.75" hidden="1" x14ac:dyDescent="0.2"/>
    <row r="23271" ht="12.75" hidden="1" x14ac:dyDescent="0.2"/>
    <row r="23272" ht="12.75" hidden="1" x14ac:dyDescent="0.2"/>
    <row r="23273" ht="12.75" hidden="1" x14ac:dyDescent="0.2"/>
    <row r="23274" ht="12.75" hidden="1" x14ac:dyDescent="0.2"/>
    <row r="23275" ht="12.75" hidden="1" x14ac:dyDescent="0.2"/>
    <row r="23276" ht="12.75" hidden="1" x14ac:dyDescent="0.2"/>
    <row r="23277" ht="12.75" hidden="1" x14ac:dyDescent="0.2"/>
    <row r="23278" ht="12.75" hidden="1" x14ac:dyDescent="0.2"/>
    <row r="23279" ht="12.75" hidden="1" x14ac:dyDescent="0.2"/>
    <row r="23280" ht="12.75" hidden="1" x14ac:dyDescent="0.2"/>
    <row r="23281" ht="12.75" hidden="1" x14ac:dyDescent="0.2"/>
    <row r="23282" ht="12.75" hidden="1" x14ac:dyDescent="0.2"/>
    <row r="23283" ht="12.75" hidden="1" x14ac:dyDescent="0.2"/>
    <row r="23284" ht="12.75" hidden="1" x14ac:dyDescent="0.2"/>
    <row r="23285" ht="12.75" hidden="1" x14ac:dyDescent="0.2"/>
    <row r="23286" ht="12.75" hidden="1" x14ac:dyDescent="0.2"/>
    <row r="23287" ht="12.75" hidden="1" x14ac:dyDescent="0.2"/>
    <row r="23288" ht="12.75" hidden="1" x14ac:dyDescent="0.2"/>
    <row r="23289" ht="12.75" hidden="1" x14ac:dyDescent="0.2"/>
    <row r="23290" ht="12.75" hidden="1" x14ac:dyDescent="0.2"/>
    <row r="23291" ht="12.75" hidden="1" x14ac:dyDescent="0.2"/>
    <row r="23292" ht="12.75" hidden="1" x14ac:dyDescent="0.2"/>
    <row r="23293" ht="12.75" hidden="1" x14ac:dyDescent="0.2"/>
    <row r="23294" ht="12.75" hidden="1" x14ac:dyDescent="0.2"/>
    <row r="23295" ht="12.75" hidden="1" x14ac:dyDescent="0.2"/>
    <row r="23296" ht="12.75" hidden="1" x14ac:dyDescent="0.2"/>
    <row r="23297" ht="12.75" hidden="1" x14ac:dyDescent="0.2"/>
    <row r="23298" ht="12.75" hidden="1" x14ac:dyDescent="0.2"/>
    <row r="23299" ht="12.75" hidden="1" x14ac:dyDescent="0.2"/>
    <row r="23300" ht="12.75" hidden="1" x14ac:dyDescent="0.2"/>
    <row r="23301" ht="12.75" hidden="1" x14ac:dyDescent="0.2"/>
    <row r="23302" ht="12.75" hidden="1" x14ac:dyDescent="0.2"/>
    <row r="23303" ht="12.75" hidden="1" x14ac:dyDescent="0.2"/>
    <row r="23304" ht="12.75" hidden="1" x14ac:dyDescent="0.2"/>
    <row r="23305" ht="12.75" hidden="1" x14ac:dyDescent="0.2"/>
    <row r="23306" ht="12.75" hidden="1" x14ac:dyDescent="0.2"/>
    <row r="23307" ht="12.75" hidden="1" x14ac:dyDescent="0.2"/>
    <row r="23308" ht="12.75" hidden="1" x14ac:dyDescent="0.2"/>
    <row r="23309" ht="12.75" hidden="1" x14ac:dyDescent="0.2"/>
    <row r="23310" ht="12.75" hidden="1" x14ac:dyDescent="0.2"/>
    <row r="23311" ht="12.75" hidden="1" x14ac:dyDescent="0.2"/>
    <row r="23312" ht="12.75" hidden="1" x14ac:dyDescent="0.2"/>
    <row r="23313" ht="12.75" hidden="1" x14ac:dyDescent="0.2"/>
    <row r="23314" ht="12.75" hidden="1" x14ac:dyDescent="0.2"/>
    <row r="23315" ht="12.75" hidden="1" x14ac:dyDescent="0.2"/>
    <row r="23316" ht="12.75" hidden="1" x14ac:dyDescent="0.2"/>
    <row r="23317" ht="12.75" hidden="1" x14ac:dyDescent="0.2"/>
    <row r="23318" ht="12.75" hidden="1" x14ac:dyDescent="0.2"/>
    <row r="23319" ht="12.75" hidden="1" x14ac:dyDescent="0.2"/>
    <row r="23320" ht="12.75" hidden="1" x14ac:dyDescent="0.2"/>
    <row r="23321" ht="12.75" hidden="1" x14ac:dyDescent="0.2"/>
    <row r="23322" ht="12.75" hidden="1" x14ac:dyDescent="0.2"/>
    <row r="23323" ht="12.75" hidden="1" x14ac:dyDescent="0.2"/>
    <row r="23324" ht="12.75" hidden="1" x14ac:dyDescent="0.2"/>
    <row r="23325" ht="12.75" hidden="1" x14ac:dyDescent="0.2"/>
    <row r="23326" ht="12.75" hidden="1" x14ac:dyDescent="0.2"/>
    <row r="23327" ht="12.75" hidden="1" x14ac:dyDescent="0.2"/>
    <row r="23328" ht="12.75" hidden="1" x14ac:dyDescent="0.2"/>
    <row r="23329" ht="12.75" hidden="1" x14ac:dyDescent="0.2"/>
    <row r="23330" ht="12.75" hidden="1" x14ac:dyDescent="0.2"/>
    <row r="23331" ht="12.75" hidden="1" x14ac:dyDescent="0.2"/>
    <row r="23332" ht="12.75" hidden="1" x14ac:dyDescent="0.2"/>
    <row r="23333" ht="12.75" hidden="1" x14ac:dyDescent="0.2"/>
    <row r="23334" ht="12.75" hidden="1" x14ac:dyDescent="0.2"/>
    <row r="23335" ht="12.75" hidden="1" x14ac:dyDescent="0.2"/>
    <row r="23336" ht="12.75" hidden="1" x14ac:dyDescent="0.2"/>
    <row r="23337" ht="12.75" hidden="1" x14ac:dyDescent="0.2"/>
    <row r="23338" ht="12.75" hidden="1" x14ac:dyDescent="0.2"/>
    <row r="23339" ht="12.75" hidden="1" x14ac:dyDescent="0.2"/>
    <row r="23340" ht="12.75" hidden="1" x14ac:dyDescent="0.2"/>
    <row r="23341" ht="12.75" hidden="1" x14ac:dyDescent="0.2"/>
    <row r="23342" ht="12.75" hidden="1" x14ac:dyDescent="0.2"/>
    <row r="23343" ht="12.75" hidden="1" x14ac:dyDescent="0.2"/>
    <row r="23344" ht="12.75" hidden="1" x14ac:dyDescent="0.2"/>
    <row r="23345" ht="12.75" hidden="1" x14ac:dyDescent="0.2"/>
    <row r="23346" ht="12.75" hidden="1" x14ac:dyDescent="0.2"/>
    <row r="23347" ht="12.75" hidden="1" x14ac:dyDescent="0.2"/>
    <row r="23348" ht="12.75" hidden="1" x14ac:dyDescent="0.2"/>
    <row r="23349" ht="12.75" hidden="1" x14ac:dyDescent="0.2"/>
    <row r="23350" ht="12.75" hidden="1" x14ac:dyDescent="0.2"/>
    <row r="23351" ht="12.75" hidden="1" x14ac:dyDescent="0.2"/>
    <row r="23352" ht="12.75" hidden="1" x14ac:dyDescent="0.2"/>
    <row r="23353" ht="12.75" hidden="1" x14ac:dyDescent="0.2"/>
    <row r="23354" ht="12.75" hidden="1" x14ac:dyDescent="0.2"/>
    <row r="23355" ht="12.75" hidden="1" x14ac:dyDescent="0.2"/>
    <row r="23356" ht="12.75" hidden="1" x14ac:dyDescent="0.2"/>
    <row r="23357" ht="12.75" hidden="1" x14ac:dyDescent="0.2"/>
    <row r="23358" ht="12.75" hidden="1" x14ac:dyDescent="0.2"/>
    <row r="23359" ht="12.75" hidden="1" x14ac:dyDescent="0.2"/>
    <row r="23360" ht="12.75" hidden="1" x14ac:dyDescent="0.2"/>
    <row r="23361" ht="12.75" hidden="1" x14ac:dyDescent="0.2"/>
    <row r="23362" ht="12.75" hidden="1" x14ac:dyDescent="0.2"/>
    <row r="23363" ht="12.75" hidden="1" x14ac:dyDescent="0.2"/>
    <row r="23364" ht="12.75" hidden="1" x14ac:dyDescent="0.2"/>
    <row r="23365" ht="12.75" hidden="1" x14ac:dyDescent="0.2"/>
    <row r="23366" ht="12.75" hidden="1" x14ac:dyDescent="0.2"/>
    <row r="23367" ht="12.75" hidden="1" x14ac:dyDescent="0.2"/>
    <row r="23368" ht="12.75" hidden="1" x14ac:dyDescent="0.2"/>
    <row r="23369" ht="12.75" hidden="1" x14ac:dyDescent="0.2"/>
    <row r="23370" ht="12.75" hidden="1" x14ac:dyDescent="0.2"/>
    <row r="23371" ht="12.75" hidden="1" x14ac:dyDescent="0.2"/>
    <row r="23372" ht="12.75" hidden="1" x14ac:dyDescent="0.2"/>
    <row r="23373" ht="12.75" hidden="1" x14ac:dyDescent="0.2"/>
    <row r="23374" ht="12.75" hidden="1" x14ac:dyDescent="0.2"/>
    <row r="23375" ht="12.75" hidden="1" x14ac:dyDescent="0.2"/>
    <row r="23376" ht="12.75" hidden="1" x14ac:dyDescent="0.2"/>
    <row r="23377" ht="12.75" hidden="1" x14ac:dyDescent="0.2"/>
    <row r="23378" ht="12.75" hidden="1" x14ac:dyDescent="0.2"/>
    <row r="23379" ht="12.75" hidden="1" x14ac:dyDescent="0.2"/>
    <row r="23380" ht="12.75" hidden="1" x14ac:dyDescent="0.2"/>
    <row r="23381" ht="12.75" hidden="1" x14ac:dyDescent="0.2"/>
    <row r="23382" ht="12.75" hidden="1" x14ac:dyDescent="0.2"/>
    <row r="23383" ht="12.75" hidden="1" x14ac:dyDescent="0.2"/>
    <row r="23384" ht="12.75" hidden="1" x14ac:dyDescent="0.2"/>
    <row r="23385" ht="12.75" hidden="1" x14ac:dyDescent="0.2"/>
    <row r="23386" ht="12.75" hidden="1" x14ac:dyDescent="0.2"/>
    <row r="23387" ht="12.75" hidden="1" x14ac:dyDescent="0.2"/>
    <row r="23388" ht="12.75" hidden="1" x14ac:dyDescent="0.2"/>
    <row r="23389" ht="12.75" hidden="1" x14ac:dyDescent="0.2"/>
    <row r="23390" ht="12.75" hidden="1" x14ac:dyDescent="0.2"/>
    <row r="23391" ht="12.75" hidden="1" x14ac:dyDescent="0.2"/>
    <row r="23392" ht="12.75" hidden="1" x14ac:dyDescent="0.2"/>
    <row r="23393" ht="12.75" hidden="1" x14ac:dyDescent="0.2"/>
    <row r="23394" ht="12.75" hidden="1" x14ac:dyDescent="0.2"/>
    <row r="23395" ht="12.75" hidden="1" x14ac:dyDescent="0.2"/>
    <row r="23396" ht="12.75" hidden="1" x14ac:dyDescent="0.2"/>
    <row r="23397" ht="12.75" hidden="1" x14ac:dyDescent="0.2"/>
    <row r="23398" ht="12.75" hidden="1" x14ac:dyDescent="0.2"/>
    <row r="23399" ht="12.75" hidden="1" x14ac:dyDescent="0.2"/>
    <row r="23400" ht="12.75" hidden="1" x14ac:dyDescent="0.2"/>
    <row r="23401" ht="12.75" hidden="1" x14ac:dyDescent="0.2"/>
    <row r="23402" ht="12.75" hidden="1" x14ac:dyDescent="0.2"/>
    <row r="23403" ht="12.75" hidden="1" x14ac:dyDescent="0.2"/>
    <row r="23404" ht="12.75" hidden="1" x14ac:dyDescent="0.2"/>
    <row r="23405" ht="12.75" hidden="1" x14ac:dyDescent="0.2"/>
    <row r="23406" ht="12.75" hidden="1" x14ac:dyDescent="0.2"/>
    <row r="23407" ht="12.75" hidden="1" x14ac:dyDescent="0.2"/>
    <row r="23408" ht="12.75" hidden="1" x14ac:dyDescent="0.2"/>
    <row r="23409" ht="12.75" hidden="1" x14ac:dyDescent="0.2"/>
    <row r="23410" ht="12.75" hidden="1" x14ac:dyDescent="0.2"/>
    <row r="23411" ht="12.75" hidden="1" x14ac:dyDescent="0.2"/>
    <row r="23412" ht="12.75" hidden="1" x14ac:dyDescent="0.2"/>
    <row r="23413" ht="12.75" hidden="1" x14ac:dyDescent="0.2"/>
    <row r="23414" ht="12.75" hidden="1" x14ac:dyDescent="0.2"/>
    <row r="23415" ht="12.75" hidden="1" x14ac:dyDescent="0.2"/>
    <row r="23416" ht="12.75" hidden="1" x14ac:dyDescent="0.2"/>
    <row r="23417" ht="12.75" hidden="1" x14ac:dyDescent="0.2"/>
    <row r="23418" ht="12.75" hidden="1" x14ac:dyDescent="0.2"/>
    <row r="23419" ht="12.75" hidden="1" x14ac:dyDescent="0.2"/>
    <row r="23420" ht="12.75" hidden="1" x14ac:dyDescent="0.2"/>
    <row r="23421" ht="12.75" hidden="1" x14ac:dyDescent="0.2"/>
    <row r="23422" ht="12.75" hidden="1" x14ac:dyDescent="0.2"/>
    <row r="23423" ht="12.75" hidden="1" x14ac:dyDescent="0.2"/>
    <row r="23424" ht="12.75" hidden="1" x14ac:dyDescent="0.2"/>
    <row r="23425" ht="12.75" hidden="1" x14ac:dyDescent="0.2"/>
    <row r="23426" ht="12.75" hidden="1" x14ac:dyDescent="0.2"/>
    <row r="23427" ht="12.75" hidden="1" x14ac:dyDescent="0.2"/>
    <row r="23428" ht="12.75" hidden="1" x14ac:dyDescent="0.2"/>
    <row r="23429" ht="12.75" hidden="1" x14ac:dyDescent="0.2"/>
    <row r="23430" ht="12.75" hidden="1" x14ac:dyDescent="0.2"/>
    <row r="23431" ht="12.75" hidden="1" x14ac:dyDescent="0.2"/>
    <row r="23432" ht="12.75" hidden="1" x14ac:dyDescent="0.2"/>
    <row r="23433" ht="12.75" hidden="1" x14ac:dyDescent="0.2"/>
    <row r="23434" ht="12.75" hidden="1" x14ac:dyDescent="0.2"/>
    <row r="23435" ht="12.75" hidden="1" x14ac:dyDescent="0.2"/>
    <row r="23436" ht="12.75" hidden="1" x14ac:dyDescent="0.2"/>
    <row r="23437" ht="12.75" hidden="1" x14ac:dyDescent="0.2"/>
    <row r="23438" ht="12.75" hidden="1" x14ac:dyDescent="0.2"/>
    <row r="23439" ht="12.75" hidden="1" x14ac:dyDescent="0.2"/>
    <row r="23440" ht="12.75" hidden="1" x14ac:dyDescent="0.2"/>
    <row r="23441" ht="12.75" hidden="1" x14ac:dyDescent="0.2"/>
    <row r="23442" ht="12.75" hidden="1" x14ac:dyDescent="0.2"/>
    <row r="23443" ht="12.75" hidden="1" x14ac:dyDescent="0.2"/>
    <row r="23444" ht="12.75" hidden="1" x14ac:dyDescent="0.2"/>
    <row r="23445" ht="12.75" hidden="1" x14ac:dyDescent="0.2"/>
    <row r="23446" ht="12.75" hidden="1" x14ac:dyDescent="0.2"/>
    <row r="23447" ht="12.75" hidden="1" x14ac:dyDescent="0.2"/>
    <row r="23448" ht="12.75" hidden="1" x14ac:dyDescent="0.2"/>
    <row r="23449" ht="12.75" hidden="1" x14ac:dyDescent="0.2"/>
    <row r="23450" ht="12.75" hidden="1" x14ac:dyDescent="0.2"/>
    <row r="23451" ht="12.75" hidden="1" x14ac:dyDescent="0.2"/>
    <row r="23452" ht="12.75" hidden="1" x14ac:dyDescent="0.2"/>
    <row r="23453" ht="12.75" hidden="1" x14ac:dyDescent="0.2"/>
    <row r="23454" ht="12.75" hidden="1" x14ac:dyDescent="0.2"/>
    <row r="23455" ht="12.75" hidden="1" x14ac:dyDescent="0.2"/>
    <row r="23456" ht="12.75" hidden="1" x14ac:dyDescent="0.2"/>
    <row r="23457" ht="12.75" hidden="1" x14ac:dyDescent="0.2"/>
    <row r="23458" ht="12.75" hidden="1" x14ac:dyDescent="0.2"/>
    <row r="23459" ht="12.75" hidden="1" x14ac:dyDescent="0.2"/>
    <row r="23460" ht="12.75" hidden="1" x14ac:dyDescent="0.2"/>
    <row r="23461" ht="12.75" hidden="1" x14ac:dyDescent="0.2"/>
    <row r="23462" ht="12.75" hidden="1" x14ac:dyDescent="0.2"/>
    <row r="23463" ht="12.75" hidden="1" x14ac:dyDescent="0.2"/>
    <row r="23464" ht="12.75" hidden="1" x14ac:dyDescent="0.2"/>
    <row r="23465" ht="12.75" hidden="1" x14ac:dyDescent="0.2"/>
    <row r="23466" ht="12.75" hidden="1" x14ac:dyDescent="0.2"/>
    <row r="23467" ht="12.75" hidden="1" x14ac:dyDescent="0.2"/>
    <row r="23468" ht="12.75" hidden="1" x14ac:dyDescent="0.2"/>
    <row r="23469" ht="12.75" hidden="1" x14ac:dyDescent="0.2"/>
    <row r="23470" ht="12.75" hidden="1" x14ac:dyDescent="0.2"/>
    <row r="23471" ht="12.75" hidden="1" x14ac:dyDescent="0.2"/>
    <row r="23472" ht="12.75" hidden="1" x14ac:dyDescent="0.2"/>
    <row r="23473" ht="12.75" hidden="1" x14ac:dyDescent="0.2"/>
    <row r="23474" ht="12.75" hidden="1" x14ac:dyDescent="0.2"/>
    <row r="23475" ht="12.75" hidden="1" x14ac:dyDescent="0.2"/>
    <row r="23476" ht="12.75" hidden="1" x14ac:dyDescent="0.2"/>
    <row r="23477" ht="12.75" hidden="1" x14ac:dyDescent="0.2"/>
    <row r="23478" ht="12.75" hidden="1" x14ac:dyDescent="0.2"/>
    <row r="23479" ht="12.75" hidden="1" x14ac:dyDescent="0.2"/>
    <row r="23480" ht="12.75" hidden="1" x14ac:dyDescent="0.2"/>
    <row r="23481" ht="12.75" hidden="1" x14ac:dyDescent="0.2"/>
    <row r="23482" ht="12.75" hidden="1" x14ac:dyDescent="0.2"/>
    <row r="23483" ht="12.75" hidden="1" x14ac:dyDescent="0.2"/>
    <row r="23484" ht="12.75" hidden="1" x14ac:dyDescent="0.2"/>
    <row r="23485" ht="12.75" hidden="1" x14ac:dyDescent="0.2"/>
    <row r="23486" ht="12.75" hidden="1" x14ac:dyDescent="0.2"/>
    <row r="23487" ht="12.75" hidden="1" x14ac:dyDescent="0.2"/>
    <row r="23488" ht="12.75" hidden="1" x14ac:dyDescent="0.2"/>
    <row r="23489" ht="12.75" hidden="1" x14ac:dyDescent="0.2"/>
    <row r="23490" ht="12.75" hidden="1" x14ac:dyDescent="0.2"/>
    <row r="23491" ht="12.75" hidden="1" x14ac:dyDescent="0.2"/>
    <row r="23492" ht="12.75" hidden="1" x14ac:dyDescent="0.2"/>
    <row r="23493" ht="12.75" hidden="1" x14ac:dyDescent="0.2"/>
    <row r="23494" ht="12.75" hidden="1" x14ac:dyDescent="0.2"/>
    <row r="23495" ht="12.75" hidden="1" x14ac:dyDescent="0.2"/>
    <row r="23496" ht="12.75" hidden="1" x14ac:dyDescent="0.2"/>
    <row r="23497" ht="12.75" hidden="1" x14ac:dyDescent="0.2"/>
    <row r="23498" ht="12.75" hidden="1" x14ac:dyDescent="0.2"/>
    <row r="23499" ht="12.75" hidden="1" x14ac:dyDescent="0.2"/>
    <row r="23500" ht="12.75" hidden="1" x14ac:dyDescent="0.2"/>
    <row r="23501" ht="12.75" hidden="1" x14ac:dyDescent="0.2"/>
    <row r="23502" ht="12.75" hidden="1" x14ac:dyDescent="0.2"/>
    <row r="23503" ht="12.75" hidden="1" x14ac:dyDescent="0.2"/>
    <row r="23504" ht="12.75" hidden="1" x14ac:dyDescent="0.2"/>
    <row r="23505" ht="12.75" hidden="1" x14ac:dyDescent="0.2"/>
    <row r="23506" ht="12.75" hidden="1" x14ac:dyDescent="0.2"/>
    <row r="23507" ht="12.75" hidden="1" x14ac:dyDescent="0.2"/>
    <row r="23508" ht="12.75" hidden="1" x14ac:dyDescent="0.2"/>
    <row r="23509" ht="12.75" hidden="1" x14ac:dyDescent="0.2"/>
    <row r="23510" ht="12.75" hidden="1" x14ac:dyDescent="0.2"/>
    <row r="23511" ht="12.75" hidden="1" x14ac:dyDescent="0.2"/>
    <row r="23512" ht="12.75" hidden="1" x14ac:dyDescent="0.2"/>
    <row r="23513" ht="12.75" hidden="1" x14ac:dyDescent="0.2"/>
    <row r="23514" ht="12.75" hidden="1" x14ac:dyDescent="0.2"/>
    <row r="23515" ht="12.75" hidden="1" x14ac:dyDescent="0.2"/>
    <row r="23516" ht="12.75" hidden="1" x14ac:dyDescent="0.2"/>
    <row r="23517" ht="12.75" hidden="1" x14ac:dyDescent="0.2"/>
    <row r="23518" ht="12.75" hidden="1" x14ac:dyDescent="0.2"/>
    <row r="23519" ht="12.75" hidden="1" x14ac:dyDescent="0.2"/>
    <row r="23520" ht="12.75" hidden="1" x14ac:dyDescent="0.2"/>
    <row r="23521" ht="12.75" hidden="1" x14ac:dyDescent="0.2"/>
    <row r="23522" ht="12.75" hidden="1" x14ac:dyDescent="0.2"/>
    <row r="23523" ht="12.75" hidden="1" x14ac:dyDescent="0.2"/>
    <row r="23524" ht="12.75" hidden="1" x14ac:dyDescent="0.2"/>
    <row r="23525" ht="12.75" hidden="1" x14ac:dyDescent="0.2"/>
    <row r="23526" ht="12.75" hidden="1" x14ac:dyDescent="0.2"/>
    <row r="23527" ht="12.75" hidden="1" x14ac:dyDescent="0.2"/>
    <row r="23528" ht="12.75" hidden="1" x14ac:dyDescent="0.2"/>
    <row r="23529" ht="12.75" hidden="1" x14ac:dyDescent="0.2"/>
    <row r="23530" ht="12.75" hidden="1" x14ac:dyDescent="0.2"/>
    <row r="23531" ht="12.75" hidden="1" x14ac:dyDescent="0.2"/>
    <row r="23532" ht="12.75" hidden="1" x14ac:dyDescent="0.2"/>
    <row r="23533" ht="12.75" hidden="1" x14ac:dyDescent="0.2"/>
    <row r="23534" ht="12.75" hidden="1" x14ac:dyDescent="0.2"/>
    <row r="23535" ht="12.75" hidden="1" x14ac:dyDescent="0.2"/>
    <row r="23536" ht="12.75" hidden="1" x14ac:dyDescent="0.2"/>
    <row r="23537" ht="12.75" hidden="1" x14ac:dyDescent="0.2"/>
    <row r="23538" ht="12.75" hidden="1" x14ac:dyDescent="0.2"/>
    <row r="23539" ht="12.75" hidden="1" x14ac:dyDescent="0.2"/>
    <row r="23540" ht="12.75" hidden="1" x14ac:dyDescent="0.2"/>
    <row r="23541" ht="12.75" hidden="1" x14ac:dyDescent="0.2"/>
    <row r="23542" ht="12.75" hidden="1" x14ac:dyDescent="0.2"/>
    <row r="23543" ht="12.75" hidden="1" x14ac:dyDescent="0.2"/>
    <row r="23544" ht="12.75" hidden="1" x14ac:dyDescent="0.2"/>
    <row r="23545" ht="12.75" hidden="1" x14ac:dyDescent="0.2"/>
    <row r="23546" ht="12.75" hidden="1" x14ac:dyDescent="0.2"/>
    <row r="23547" ht="12.75" hidden="1" x14ac:dyDescent="0.2"/>
    <row r="23548" ht="12.75" hidden="1" x14ac:dyDescent="0.2"/>
    <row r="23549" ht="12.75" hidden="1" x14ac:dyDescent="0.2"/>
    <row r="23550" ht="12.75" hidden="1" x14ac:dyDescent="0.2"/>
    <row r="23551" ht="12.75" hidden="1" x14ac:dyDescent="0.2"/>
    <row r="23552" ht="12.75" hidden="1" x14ac:dyDescent="0.2"/>
    <row r="23553" ht="12.75" hidden="1" x14ac:dyDescent="0.2"/>
    <row r="23554" ht="12.75" hidden="1" x14ac:dyDescent="0.2"/>
    <row r="23555" ht="12.75" hidden="1" x14ac:dyDescent="0.2"/>
    <row r="23556" ht="12.75" hidden="1" x14ac:dyDescent="0.2"/>
    <row r="23557" ht="12.75" hidden="1" x14ac:dyDescent="0.2"/>
    <row r="23558" ht="12.75" hidden="1" x14ac:dyDescent="0.2"/>
    <row r="23559" ht="12.75" hidden="1" x14ac:dyDescent="0.2"/>
    <row r="23560" ht="12.75" hidden="1" x14ac:dyDescent="0.2"/>
    <row r="23561" ht="12.75" hidden="1" x14ac:dyDescent="0.2"/>
    <row r="23562" ht="12.75" hidden="1" x14ac:dyDescent="0.2"/>
    <row r="23563" ht="12.75" hidden="1" x14ac:dyDescent="0.2"/>
    <row r="23564" ht="12.75" hidden="1" x14ac:dyDescent="0.2"/>
    <row r="23565" ht="12.75" hidden="1" x14ac:dyDescent="0.2"/>
    <row r="23566" ht="12.75" hidden="1" x14ac:dyDescent="0.2"/>
    <row r="23567" ht="12.75" hidden="1" x14ac:dyDescent="0.2"/>
    <row r="23568" ht="12.75" hidden="1" x14ac:dyDescent="0.2"/>
    <row r="23569" ht="12.75" hidden="1" x14ac:dyDescent="0.2"/>
    <row r="23570" ht="12.75" hidden="1" x14ac:dyDescent="0.2"/>
    <row r="23571" ht="12.75" hidden="1" x14ac:dyDescent="0.2"/>
    <row r="23572" ht="12.75" hidden="1" x14ac:dyDescent="0.2"/>
    <row r="23573" ht="12.75" hidden="1" x14ac:dyDescent="0.2"/>
    <row r="23574" ht="12.75" hidden="1" x14ac:dyDescent="0.2"/>
    <row r="23575" ht="12.75" hidden="1" x14ac:dyDescent="0.2"/>
    <row r="23576" ht="12.75" hidden="1" x14ac:dyDescent="0.2"/>
    <row r="23577" ht="12.75" hidden="1" x14ac:dyDescent="0.2"/>
    <row r="23578" ht="12.75" hidden="1" x14ac:dyDescent="0.2"/>
    <row r="23579" ht="12.75" hidden="1" x14ac:dyDescent="0.2"/>
    <row r="23580" ht="12.75" hidden="1" x14ac:dyDescent="0.2"/>
    <row r="23581" ht="12.75" hidden="1" x14ac:dyDescent="0.2"/>
    <row r="23582" ht="12.75" hidden="1" x14ac:dyDescent="0.2"/>
    <row r="23583" ht="12.75" hidden="1" x14ac:dyDescent="0.2"/>
    <row r="23584" ht="12.75" hidden="1" x14ac:dyDescent="0.2"/>
    <row r="23585" ht="12.75" hidden="1" x14ac:dyDescent="0.2"/>
    <row r="23586" ht="12.75" hidden="1" x14ac:dyDescent="0.2"/>
    <row r="23587" ht="12.75" hidden="1" x14ac:dyDescent="0.2"/>
    <row r="23588" ht="12.75" hidden="1" x14ac:dyDescent="0.2"/>
    <row r="23589" ht="12.75" hidden="1" x14ac:dyDescent="0.2"/>
    <row r="23590" ht="12.75" hidden="1" x14ac:dyDescent="0.2"/>
    <row r="23591" ht="12.75" hidden="1" x14ac:dyDescent="0.2"/>
    <row r="23592" ht="12.75" hidden="1" x14ac:dyDescent="0.2"/>
    <row r="23593" ht="12.75" hidden="1" x14ac:dyDescent="0.2"/>
    <row r="23594" ht="12.75" hidden="1" x14ac:dyDescent="0.2"/>
    <row r="23595" ht="12.75" hidden="1" x14ac:dyDescent="0.2"/>
    <row r="23596" ht="12.75" hidden="1" x14ac:dyDescent="0.2"/>
    <row r="23597" ht="12.75" hidden="1" x14ac:dyDescent="0.2"/>
    <row r="23598" ht="12.75" hidden="1" x14ac:dyDescent="0.2"/>
    <row r="23599" ht="12.75" hidden="1" x14ac:dyDescent="0.2"/>
    <row r="23600" ht="12.75" hidden="1" x14ac:dyDescent="0.2"/>
    <row r="23601" ht="12.75" hidden="1" x14ac:dyDescent="0.2"/>
    <row r="23602" ht="12.75" hidden="1" x14ac:dyDescent="0.2"/>
    <row r="23603" ht="12.75" hidden="1" x14ac:dyDescent="0.2"/>
    <row r="23604" ht="12.75" hidden="1" x14ac:dyDescent="0.2"/>
    <row r="23605" ht="12.75" hidden="1" x14ac:dyDescent="0.2"/>
    <row r="23606" ht="12.75" hidden="1" x14ac:dyDescent="0.2"/>
    <row r="23607" ht="12.75" hidden="1" x14ac:dyDescent="0.2"/>
    <row r="23608" ht="12.75" hidden="1" x14ac:dyDescent="0.2"/>
    <row r="23609" ht="12.75" hidden="1" x14ac:dyDescent="0.2"/>
    <row r="23610" ht="12.75" hidden="1" x14ac:dyDescent="0.2"/>
    <row r="23611" ht="12.75" hidden="1" x14ac:dyDescent="0.2"/>
    <row r="23612" ht="12.75" hidden="1" x14ac:dyDescent="0.2"/>
    <row r="23613" ht="12.75" hidden="1" x14ac:dyDescent="0.2"/>
    <row r="23614" ht="12.75" hidden="1" x14ac:dyDescent="0.2"/>
    <row r="23615" ht="12.75" hidden="1" x14ac:dyDescent="0.2"/>
    <row r="23616" ht="12.75" hidden="1" x14ac:dyDescent="0.2"/>
    <row r="23617" ht="12.75" hidden="1" x14ac:dyDescent="0.2"/>
    <row r="23618" ht="12.75" hidden="1" x14ac:dyDescent="0.2"/>
    <row r="23619" ht="12.75" hidden="1" x14ac:dyDescent="0.2"/>
    <row r="23620" ht="12.75" hidden="1" x14ac:dyDescent="0.2"/>
    <row r="23621" ht="12.75" hidden="1" x14ac:dyDescent="0.2"/>
    <row r="23622" ht="12.75" hidden="1" x14ac:dyDescent="0.2"/>
    <row r="23623" ht="12.75" hidden="1" x14ac:dyDescent="0.2"/>
    <row r="23624" ht="12.75" hidden="1" x14ac:dyDescent="0.2"/>
    <row r="23625" ht="12.75" hidden="1" x14ac:dyDescent="0.2"/>
    <row r="23626" ht="12.75" hidden="1" x14ac:dyDescent="0.2"/>
    <row r="23627" ht="12.75" hidden="1" x14ac:dyDescent="0.2"/>
    <row r="23628" ht="12.75" hidden="1" x14ac:dyDescent="0.2"/>
    <row r="23629" ht="12.75" hidden="1" x14ac:dyDescent="0.2"/>
    <row r="23630" ht="12.75" hidden="1" x14ac:dyDescent="0.2"/>
    <row r="23631" ht="12.75" hidden="1" x14ac:dyDescent="0.2"/>
    <row r="23632" ht="12.75" hidden="1" x14ac:dyDescent="0.2"/>
    <row r="23633" ht="12.75" hidden="1" x14ac:dyDescent="0.2"/>
    <row r="23634" ht="12.75" hidden="1" x14ac:dyDescent="0.2"/>
    <row r="23635" ht="12.75" hidden="1" x14ac:dyDescent="0.2"/>
    <row r="23636" ht="12.75" hidden="1" x14ac:dyDescent="0.2"/>
    <row r="23637" ht="12.75" hidden="1" x14ac:dyDescent="0.2"/>
    <row r="23638" ht="12.75" hidden="1" x14ac:dyDescent="0.2"/>
    <row r="23639" ht="12.75" hidden="1" x14ac:dyDescent="0.2"/>
    <row r="23640" ht="12.75" hidden="1" x14ac:dyDescent="0.2"/>
    <row r="23641" ht="12.75" hidden="1" x14ac:dyDescent="0.2"/>
    <row r="23642" ht="12.75" hidden="1" x14ac:dyDescent="0.2"/>
    <row r="23643" ht="12.75" hidden="1" x14ac:dyDescent="0.2"/>
    <row r="23644" ht="12.75" hidden="1" x14ac:dyDescent="0.2"/>
    <row r="23645" ht="12.75" hidden="1" x14ac:dyDescent="0.2"/>
    <row r="23646" ht="12.75" hidden="1" x14ac:dyDescent="0.2"/>
    <row r="23647" ht="12.75" hidden="1" x14ac:dyDescent="0.2"/>
    <row r="23648" ht="12.75" hidden="1" x14ac:dyDescent="0.2"/>
    <row r="23649" ht="12.75" hidden="1" x14ac:dyDescent="0.2"/>
    <row r="23650" ht="12.75" hidden="1" x14ac:dyDescent="0.2"/>
    <row r="23651" ht="12.75" hidden="1" x14ac:dyDescent="0.2"/>
    <row r="23652" ht="12.75" hidden="1" x14ac:dyDescent="0.2"/>
    <row r="23653" ht="12.75" hidden="1" x14ac:dyDescent="0.2"/>
    <row r="23654" ht="12.75" hidden="1" x14ac:dyDescent="0.2"/>
    <row r="23655" ht="12.75" hidden="1" x14ac:dyDescent="0.2"/>
    <row r="23656" ht="12.75" hidden="1" x14ac:dyDescent="0.2"/>
    <row r="23657" ht="12.75" hidden="1" x14ac:dyDescent="0.2"/>
    <row r="23658" ht="12.75" hidden="1" x14ac:dyDescent="0.2"/>
    <row r="23659" ht="12.75" hidden="1" x14ac:dyDescent="0.2"/>
    <row r="23660" ht="12.75" hidden="1" x14ac:dyDescent="0.2"/>
    <row r="23661" ht="12.75" hidden="1" x14ac:dyDescent="0.2"/>
    <row r="23662" ht="12.75" hidden="1" x14ac:dyDescent="0.2"/>
    <row r="23663" ht="12.75" hidden="1" x14ac:dyDescent="0.2"/>
    <row r="23664" ht="12.75" hidden="1" x14ac:dyDescent="0.2"/>
    <row r="23665" ht="12.75" hidden="1" x14ac:dyDescent="0.2"/>
    <row r="23666" ht="12.75" hidden="1" x14ac:dyDescent="0.2"/>
    <row r="23667" ht="12.75" hidden="1" x14ac:dyDescent="0.2"/>
    <row r="23668" ht="12.75" hidden="1" x14ac:dyDescent="0.2"/>
    <row r="23669" ht="12.75" hidden="1" x14ac:dyDescent="0.2"/>
    <row r="23670" ht="12.75" hidden="1" x14ac:dyDescent="0.2"/>
    <row r="23671" ht="12.75" hidden="1" x14ac:dyDescent="0.2"/>
    <row r="23672" ht="12.75" hidden="1" x14ac:dyDescent="0.2"/>
    <row r="23673" ht="12.75" hidden="1" x14ac:dyDescent="0.2"/>
    <row r="23674" ht="12.75" hidden="1" x14ac:dyDescent="0.2"/>
    <row r="23675" ht="12.75" hidden="1" x14ac:dyDescent="0.2"/>
    <row r="23676" ht="12.75" hidden="1" x14ac:dyDescent="0.2"/>
    <row r="23677" ht="12.75" hidden="1" x14ac:dyDescent="0.2"/>
    <row r="23678" ht="12.75" hidden="1" x14ac:dyDescent="0.2"/>
    <row r="23679" ht="12.75" hidden="1" x14ac:dyDescent="0.2"/>
    <row r="23680" ht="12.75" hidden="1" x14ac:dyDescent="0.2"/>
    <row r="23681" ht="12.75" hidden="1" x14ac:dyDescent="0.2"/>
    <row r="23682" ht="12.75" hidden="1" x14ac:dyDescent="0.2"/>
    <row r="23683" ht="12.75" hidden="1" x14ac:dyDescent="0.2"/>
    <row r="23684" ht="12.75" hidden="1" x14ac:dyDescent="0.2"/>
    <row r="23685" ht="12.75" hidden="1" x14ac:dyDescent="0.2"/>
    <row r="23686" ht="12.75" hidden="1" x14ac:dyDescent="0.2"/>
    <row r="23687" ht="12.75" hidden="1" x14ac:dyDescent="0.2"/>
    <row r="23688" ht="12.75" hidden="1" x14ac:dyDescent="0.2"/>
    <row r="23689" ht="12.75" hidden="1" x14ac:dyDescent="0.2"/>
    <row r="23690" ht="12.75" hidden="1" x14ac:dyDescent="0.2"/>
    <row r="23691" ht="12.75" hidden="1" x14ac:dyDescent="0.2"/>
    <row r="23692" ht="12.75" hidden="1" x14ac:dyDescent="0.2"/>
    <row r="23693" ht="12.75" hidden="1" x14ac:dyDescent="0.2"/>
    <row r="23694" ht="12.75" hidden="1" x14ac:dyDescent="0.2"/>
    <row r="23695" ht="12.75" hidden="1" x14ac:dyDescent="0.2"/>
    <row r="23696" ht="12.75" hidden="1" x14ac:dyDescent="0.2"/>
    <row r="23697" ht="12.75" hidden="1" x14ac:dyDescent="0.2"/>
    <row r="23698" ht="12.75" hidden="1" x14ac:dyDescent="0.2"/>
    <row r="23699" ht="12.75" hidden="1" x14ac:dyDescent="0.2"/>
    <row r="23700" ht="12.75" hidden="1" x14ac:dyDescent="0.2"/>
    <row r="23701" ht="12.75" hidden="1" x14ac:dyDescent="0.2"/>
    <row r="23702" ht="12.75" hidden="1" x14ac:dyDescent="0.2"/>
    <row r="23703" ht="12.75" hidden="1" x14ac:dyDescent="0.2"/>
    <row r="23704" ht="12.75" hidden="1" x14ac:dyDescent="0.2"/>
    <row r="23705" ht="12.75" hidden="1" x14ac:dyDescent="0.2"/>
    <row r="23706" ht="12.75" hidden="1" x14ac:dyDescent="0.2"/>
    <row r="23707" ht="12.75" hidden="1" x14ac:dyDescent="0.2"/>
    <row r="23708" ht="12.75" hidden="1" x14ac:dyDescent="0.2"/>
    <row r="23709" ht="12.75" hidden="1" x14ac:dyDescent="0.2"/>
    <row r="23710" ht="12.75" hidden="1" x14ac:dyDescent="0.2"/>
    <row r="23711" ht="12.75" hidden="1" x14ac:dyDescent="0.2"/>
    <row r="23712" ht="12.75" hidden="1" x14ac:dyDescent="0.2"/>
    <row r="23713" ht="12.75" hidden="1" x14ac:dyDescent="0.2"/>
    <row r="23714" ht="12.75" hidden="1" x14ac:dyDescent="0.2"/>
    <row r="23715" ht="12.75" hidden="1" x14ac:dyDescent="0.2"/>
    <row r="23716" ht="12.75" hidden="1" x14ac:dyDescent="0.2"/>
    <row r="23717" ht="12.75" hidden="1" x14ac:dyDescent="0.2"/>
    <row r="23718" ht="12.75" hidden="1" x14ac:dyDescent="0.2"/>
    <row r="23719" ht="12.75" hidden="1" x14ac:dyDescent="0.2"/>
    <row r="23720" ht="12.75" hidden="1" x14ac:dyDescent="0.2"/>
    <row r="23721" ht="12.75" hidden="1" x14ac:dyDescent="0.2"/>
    <row r="23722" ht="12.75" hidden="1" x14ac:dyDescent="0.2"/>
    <row r="23723" ht="12.75" hidden="1" x14ac:dyDescent="0.2"/>
    <row r="23724" ht="12.75" hidden="1" x14ac:dyDescent="0.2"/>
    <row r="23725" ht="12.75" hidden="1" x14ac:dyDescent="0.2"/>
    <row r="23726" ht="12.75" hidden="1" x14ac:dyDescent="0.2"/>
    <row r="23727" ht="12.75" hidden="1" x14ac:dyDescent="0.2"/>
    <row r="23728" ht="12.75" hidden="1" x14ac:dyDescent="0.2"/>
    <row r="23729" ht="12.75" hidden="1" x14ac:dyDescent="0.2"/>
    <row r="23730" ht="12.75" hidden="1" x14ac:dyDescent="0.2"/>
    <row r="23731" ht="12.75" hidden="1" x14ac:dyDescent="0.2"/>
    <row r="23732" ht="12.75" hidden="1" x14ac:dyDescent="0.2"/>
    <row r="23733" ht="12.75" hidden="1" x14ac:dyDescent="0.2"/>
    <row r="23734" ht="12.75" hidden="1" x14ac:dyDescent="0.2"/>
    <row r="23735" ht="12.75" hidden="1" x14ac:dyDescent="0.2"/>
    <row r="23736" ht="12.75" hidden="1" x14ac:dyDescent="0.2"/>
    <row r="23737" ht="12.75" hidden="1" x14ac:dyDescent="0.2"/>
    <row r="23738" ht="12.75" hidden="1" x14ac:dyDescent="0.2"/>
    <row r="23739" ht="12.75" hidden="1" x14ac:dyDescent="0.2"/>
    <row r="23740" ht="12.75" hidden="1" x14ac:dyDescent="0.2"/>
    <row r="23741" ht="12.75" hidden="1" x14ac:dyDescent="0.2"/>
    <row r="23742" ht="12.75" hidden="1" x14ac:dyDescent="0.2"/>
    <row r="23743" ht="12.75" hidden="1" x14ac:dyDescent="0.2"/>
    <row r="23744" ht="12.75" hidden="1" x14ac:dyDescent="0.2"/>
    <row r="23745" ht="12.75" hidden="1" x14ac:dyDescent="0.2"/>
    <row r="23746" ht="12.75" hidden="1" x14ac:dyDescent="0.2"/>
    <row r="23747" ht="12.75" hidden="1" x14ac:dyDescent="0.2"/>
    <row r="23748" ht="12.75" hidden="1" x14ac:dyDescent="0.2"/>
    <row r="23749" ht="12.75" hidden="1" x14ac:dyDescent="0.2"/>
    <row r="23750" ht="12.75" hidden="1" x14ac:dyDescent="0.2"/>
    <row r="23751" ht="12.75" hidden="1" x14ac:dyDescent="0.2"/>
    <row r="23752" ht="12.75" hidden="1" x14ac:dyDescent="0.2"/>
    <row r="23753" ht="12.75" hidden="1" x14ac:dyDescent="0.2"/>
    <row r="23754" ht="12.75" hidden="1" x14ac:dyDescent="0.2"/>
    <row r="23755" ht="12.75" hidden="1" x14ac:dyDescent="0.2"/>
    <row r="23756" ht="12.75" hidden="1" x14ac:dyDescent="0.2"/>
    <row r="23757" ht="12.75" hidden="1" x14ac:dyDescent="0.2"/>
    <row r="23758" ht="12.75" hidden="1" x14ac:dyDescent="0.2"/>
    <row r="23759" ht="12.75" hidden="1" x14ac:dyDescent="0.2"/>
    <row r="23760" ht="12.75" hidden="1" x14ac:dyDescent="0.2"/>
    <row r="23761" ht="12.75" hidden="1" x14ac:dyDescent="0.2"/>
    <row r="23762" ht="12.75" hidden="1" x14ac:dyDescent="0.2"/>
    <row r="23763" ht="12.75" hidden="1" x14ac:dyDescent="0.2"/>
    <row r="23764" ht="12.75" hidden="1" x14ac:dyDescent="0.2"/>
    <row r="23765" ht="12.75" hidden="1" x14ac:dyDescent="0.2"/>
    <row r="23766" ht="12.75" hidden="1" x14ac:dyDescent="0.2"/>
    <row r="23767" ht="12.75" hidden="1" x14ac:dyDescent="0.2"/>
    <row r="23768" ht="12.75" hidden="1" x14ac:dyDescent="0.2"/>
    <row r="23769" ht="12.75" hidden="1" x14ac:dyDescent="0.2"/>
    <row r="23770" ht="12.75" hidden="1" x14ac:dyDescent="0.2"/>
    <row r="23771" ht="12.75" hidden="1" x14ac:dyDescent="0.2"/>
    <row r="23772" ht="12.75" hidden="1" x14ac:dyDescent="0.2"/>
    <row r="23773" ht="12.75" hidden="1" x14ac:dyDescent="0.2"/>
    <row r="23774" ht="12.75" hidden="1" x14ac:dyDescent="0.2"/>
    <row r="23775" ht="12.75" hidden="1" x14ac:dyDescent="0.2"/>
    <row r="23776" ht="12.75" hidden="1" x14ac:dyDescent="0.2"/>
    <row r="23777" ht="12.75" hidden="1" x14ac:dyDescent="0.2"/>
    <row r="23778" ht="12.75" hidden="1" x14ac:dyDescent="0.2"/>
    <row r="23779" ht="12.75" hidden="1" x14ac:dyDescent="0.2"/>
    <row r="23780" ht="12.75" hidden="1" x14ac:dyDescent="0.2"/>
    <row r="23781" ht="12.75" hidden="1" x14ac:dyDescent="0.2"/>
    <row r="23782" ht="12.75" hidden="1" x14ac:dyDescent="0.2"/>
    <row r="23783" ht="12.75" hidden="1" x14ac:dyDescent="0.2"/>
    <row r="23784" ht="12.75" hidden="1" x14ac:dyDescent="0.2"/>
    <row r="23785" ht="12.75" hidden="1" x14ac:dyDescent="0.2"/>
    <row r="23786" ht="12.75" hidden="1" x14ac:dyDescent="0.2"/>
    <row r="23787" ht="12.75" hidden="1" x14ac:dyDescent="0.2"/>
    <row r="23788" ht="12.75" hidden="1" x14ac:dyDescent="0.2"/>
    <row r="23789" ht="12.75" hidden="1" x14ac:dyDescent="0.2"/>
    <row r="23790" ht="12.75" hidden="1" x14ac:dyDescent="0.2"/>
    <row r="23791" ht="12.75" hidden="1" x14ac:dyDescent="0.2"/>
    <row r="23792" ht="12.75" hidden="1" x14ac:dyDescent="0.2"/>
    <row r="23793" ht="12.75" hidden="1" x14ac:dyDescent="0.2"/>
    <row r="23794" ht="12.75" hidden="1" x14ac:dyDescent="0.2"/>
    <row r="23795" ht="12.75" hidden="1" x14ac:dyDescent="0.2"/>
    <row r="23796" ht="12.75" hidden="1" x14ac:dyDescent="0.2"/>
    <row r="23797" ht="12.75" hidden="1" x14ac:dyDescent="0.2"/>
    <row r="23798" ht="12.75" hidden="1" x14ac:dyDescent="0.2"/>
    <row r="23799" ht="12.75" hidden="1" x14ac:dyDescent="0.2"/>
    <row r="23800" ht="12.75" hidden="1" x14ac:dyDescent="0.2"/>
    <row r="23801" ht="12.75" hidden="1" x14ac:dyDescent="0.2"/>
    <row r="23802" ht="12.75" hidden="1" x14ac:dyDescent="0.2"/>
    <row r="23803" ht="12.75" hidden="1" x14ac:dyDescent="0.2"/>
    <row r="23804" ht="12.75" hidden="1" x14ac:dyDescent="0.2"/>
    <row r="23805" ht="12.75" hidden="1" x14ac:dyDescent="0.2"/>
    <row r="23806" ht="12.75" hidden="1" x14ac:dyDescent="0.2"/>
    <row r="23807" ht="12.75" hidden="1" x14ac:dyDescent="0.2"/>
    <row r="23808" ht="12.75" hidden="1" x14ac:dyDescent="0.2"/>
    <row r="23809" ht="12.75" hidden="1" x14ac:dyDescent="0.2"/>
    <row r="23810" ht="12.75" hidden="1" x14ac:dyDescent="0.2"/>
    <row r="23811" ht="12.75" hidden="1" x14ac:dyDescent="0.2"/>
    <row r="23812" ht="12.75" hidden="1" x14ac:dyDescent="0.2"/>
    <row r="23813" ht="12.75" hidden="1" x14ac:dyDescent="0.2"/>
    <row r="23814" ht="12.75" hidden="1" x14ac:dyDescent="0.2"/>
    <row r="23815" ht="12.75" hidden="1" x14ac:dyDescent="0.2"/>
    <row r="23816" ht="12.75" hidden="1" x14ac:dyDescent="0.2"/>
    <row r="23817" ht="12.75" hidden="1" x14ac:dyDescent="0.2"/>
    <row r="23818" ht="12.75" hidden="1" x14ac:dyDescent="0.2"/>
    <row r="23819" ht="12.75" hidden="1" x14ac:dyDescent="0.2"/>
    <row r="23820" ht="12.75" hidden="1" x14ac:dyDescent="0.2"/>
    <row r="23821" ht="12.75" hidden="1" x14ac:dyDescent="0.2"/>
    <row r="23822" ht="12.75" hidden="1" x14ac:dyDescent="0.2"/>
    <row r="23823" ht="12.75" hidden="1" x14ac:dyDescent="0.2"/>
    <row r="23824" ht="12.75" hidden="1" x14ac:dyDescent="0.2"/>
    <row r="23825" ht="12.75" hidden="1" x14ac:dyDescent="0.2"/>
    <row r="23826" ht="12.75" hidden="1" x14ac:dyDescent="0.2"/>
    <row r="23827" ht="12.75" hidden="1" x14ac:dyDescent="0.2"/>
    <row r="23828" ht="12.75" hidden="1" x14ac:dyDescent="0.2"/>
    <row r="23829" ht="12.75" hidden="1" x14ac:dyDescent="0.2"/>
    <row r="23830" ht="12.75" hidden="1" x14ac:dyDescent="0.2"/>
    <row r="23831" ht="12.75" hidden="1" x14ac:dyDescent="0.2"/>
    <row r="23832" ht="12.75" hidden="1" x14ac:dyDescent="0.2"/>
    <row r="23833" ht="12.75" hidden="1" x14ac:dyDescent="0.2"/>
    <row r="23834" ht="12.75" hidden="1" x14ac:dyDescent="0.2"/>
    <row r="23835" ht="12.75" hidden="1" x14ac:dyDescent="0.2"/>
    <row r="23836" ht="12.75" hidden="1" x14ac:dyDescent="0.2"/>
    <row r="23837" ht="12.75" hidden="1" x14ac:dyDescent="0.2"/>
    <row r="23838" ht="12.75" hidden="1" x14ac:dyDescent="0.2"/>
    <row r="23839" ht="12.75" hidden="1" x14ac:dyDescent="0.2"/>
    <row r="23840" ht="12.75" hidden="1" x14ac:dyDescent="0.2"/>
    <row r="23841" ht="12.75" hidden="1" x14ac:dyDescent="0.2"/>
    <row r="23842" ht="12.75" hidden="1" x14ac:dyDescent="0.2"/>
    <row r="23843" ht="12.75" hidden="1" x14ac:dyDescent="0.2"/>
    <row r="23844" ht="12.75" hidden="1" x14ac:dyDescent="0.2"/>
    <row r="23845" ht="12.75" hidden="1" x14ac:dyDescent="0.2"/>
    <row r="23846" ht="12.75" hidden="1" x14ac:dyDescent="0.2"/>
    <row r="23847" ht="12.75" hidden="1" x14ac:dyDescent="0.2"/>
    <row r="23848" ht="12.75" hidden="1" x14ac:dyDescent="0.2"/>
    <row r="23849" ht="12.75" hidden="1" x14ac:dyDescent="0.2"/>
    <row r="23850" ht="12.75" hidden="1" x14ac:dyDescent="0.2"/>
    <row r="23851" ht="12.75" hidden="1" x14ac:dyDescent="0.2"/>
    <row r="23852" ht="12.75" hidden="1" x14ac:dyDescent="0.2"/>
    <row r="23853" ht="12.75" hidden="1" x14ac:dyDescent="0.2"/>
    <row r="23854" ht="12.75" hidden="1" x14ac:dyDescent="0.2"/>
    <row r="23855" ht="12.75" hidden="1" x14ac:dyDescent="0.2"/>
    <row r="23856" ht="12.75" hidden="1" x14ac:dyDescent="0.2"/>
    <row r="23857" ht="12.75" hidden="1" x14ac:dyDescent="0.2"/>
    <row r="23858" ht="12.75" hidden="1" x14ac:dyDescent="0.2"/>
    <row r="23859" ht="12.75" hidden="1" x14ac:dyDescent="0.2"/>
    <row r="23860" ht="12.75" hidden="1" x14ac:dyDescent="0.2"/>
    <row r="23861" ht="12.75" hidden="1" x14ac:dyDescent="0.2"/>
    <row r="23862" ht="12.75" hidden="1" x14ac:dyDescent="0.2"/>
    <row r="23863" ht="12.75" hidden="1" x14ac:dyDescent="0.2"/>
    <row r="23864" ht="12.75" hidden="1" x14ac:dyDescent="0.2"/>
    <row r="23865" ht="12.75" hidden="1" x14ac:dyDescent="0.2"/>
    <row r="23866" ht="12.75" hidden="1" x14ac:dyDescent="0.2"/>
    <row r="23867" ht="12.75" hidden="1" x14ac:dyDescent="0.2"/>
    <row r="23868" ht="12.75" hidden="1" x14ac:dyDescent="0.2"/>
    <row r="23869" ht="12.75" hidden="1" x14ac:dyDescent="0.2"/>
    <row r="23870" ht="12.75" hidden="1" x14ac:dyDescent="0.2"/>
    <row r="23871" ht="12.75" hidden="1" x14ac:dyDescent="0.2"/>
    <row r="23872" ht="12.75" hidden="1" x14ac:dyDescent="0.2"/>
    <row r="23873" ht="12.75" hidden="1" x14ac:dyDescent="0.2"/>
    <row r="23874" ht="12.75" hidden="1" x14ac:dyDescent="0.2"/>
    <row r="23875" ht="12.75" hidden="1" x14ac:dyDescent="0.2"/>
    <row r="23876" ht="12.75" hidden="1" x14ac:dyDescent="0.2"/>
    <row r="23877" ht="12.75" hidden="1" x14ac:dyDescent="0.2"/>
    <row r="23878" ht="12.75" hidden="1" x14ac:dyDescent="0.2"/>
    <row r="23879" ht="12.75" hidden="1" x14ac:dyDescent="0.2"/>
    <row r="23880" ht="12.75" hidden="1" x14ac:dyDescent="0.2"/>
    <row r="23881" ht="12.75" hidden="1" x14ac:dyDescent="0.2"/>
    <row r="23882" ht="12.75" hidden="1" x14ac:dyDescent="0.2"/>
    <row r="23883" ht="12.75" hidden="1" x14ac:dyDescent="0.2"/>
    <row r="23884" ht="12.75" hidden="1" x14ac:dyDescent="0.2"/>
    <row r="23885" ht="12.75" hidden="1" x14ac:dyDescent="0.2"/>
    <row r="23886" ht="12.75" hidden="1" x14ac:dyDescent="0.2"/>
    <row r="23887" ht="12.75" hidden="1" x14ac:dyDescent="0.2"/>
    <row r="23888" ht="12.75" hidden="1" x14ac:dyDescent="0.2"/>
    <row r="23889" ht="12.75" hidden="1" x14ac:dyDescent="0.2"/>
    <row r="23890" ht="12.75" hidden="1" x14ac:dyDescent="0.2"/>
    <row r="23891" ht="12.75" hidden="1" x14ac:dyDescent="0.2"/>
    <row r="23892" ht="12.75" hidden="1" x14ac:dyDescent="0.2"/>
    <row r="23893" ht="12.75" hidden="1" x14ac:dyDescent="0.2"/>
    <row r="23894" ht="12.75" hidden="1" x14ac:dyDescent="0.2"/>
    <row r="23895" ht="12.75" hidden="1" x14ac:dyDescent="0.2"/>
    <row r="23896" ht="12.75" hidden="1" x14ac:dyDescent="0.2"/>
    <row r="23897" ht="12.75" hidden="1" x14ac:dyDescent="0.2"/>
    <row r="23898" ht="12.75" hidden="1" x14ac:dyDescent="0.2"/>
    <row r="23899" ht="12.75" hidden="1" x14ac:dyDescent="0.2"/>
    <row r="23900" ht="12.75" hidden="1" x14ac:dyDescent="0.2"/>
    <row r="23901" ht="12.75" hidden="1" x14ac:dyDescent="0.2"/>
    <row r="23902" ht="12.75" hidden="1" x14ac:dyDescent="0.2"/>
    <row r="23903" ht="12.75" hidden="1" x14ac:dyDescent="0.2"/>
    <row r="23904" ht="12.75" hidden="1" x14ac:dyDescent="0.2"/>
    <row r="23905" ht="12.75" hidden="1" x14ac:dyDescent="0.2"/>
    <row r="23906" ht="12.75" hidden="1" x14ac:dyDescent="0.2"/>
    <row r="23907" ht="12.75" hidden="1" x14ac:dyDescent="0.2"/>
    <row r="23908" ht="12.75" hidden="1" x14ac:dyDescent="0.2"/>
    <row r="23909" ht="12.75" hidden="1" x14ac:dyDescent="0.2"/>
    <row r="23910" ht="12.75" hidden="1" x14ac:dyDescent="0.2"/>
    <row r="23911" ht="12.75" hidden="1" x14ac:dyDescent="0.2"/>
    <row r="23912" ht="12.75" hidden="1" x14ac:dyDescent="0.2"/>
    <row r="23913" ht="12.75" hidden="1" x14ac:dyDescent="0.2"/>
    <row r="23914" ht="12.75" hidden="1" x14ac:dyDescent="0.2"/>
    <row r="23915" ht="12.75" hidden="1" x14ac:dyDescent="0.2"/>
    <row r="23916" ht="12.75" hidden="1" x14ac:dyDescent="0.2"/>
    <row r="23917" ht="12.75" hidden="1" x14ac:dyDescent="0.2"/>
    <row r="23918" ht="12.75" hidden="1" x14ac:dyDescent="0.2"/>
    <row r="23919" ht="12.75" hidden="1" x14ac:dyDescent="0.2"/>
    <row r="23920" ht="12.75" hidden="1" x14ac:dyDescent="0.2"/>
    <row r="23921" ht="12.75" hidden="1" x14ac:dyDescent="0.2"/>
    <row r="23922" ht="12.75" hidden="1" x14ac:dyDescent="0.2"/>
    <row r="23923" ht="12.75" hidden="1" x14ac:dyDescent="0.2"/>
    <row r="23924" ht="12.75" hidden="1" x14ac:dyDescent="0.2"/>
    <row r="23925" ht="12.75" hidden="1" x14ac:dyDescent="0.2"/>
    <row r="23926" ht="12.75" hidden="1" x14ac:dyDescent="0.2"/>
    <row r="23927" ht="12.75" hidden="1" x14ac:dyDescent="0.2"/>
    <row r="23928" ht="12.75" hidden="1" x14ac:dyDescent="0.2"/>
    <row r="23929" ht="12.75" hidden="1" x14ac:dyDescent="0.2"/>
    <row r="23930" ht="12.75" hidden="1" x14ac:dyDescent="0.2"/>
    <row r="23931" ht="12.75" hidden="1" x14ac:dyDescent="0.2"/>
    <row r="23932" ht="12.75" hidden="1" x14ac:dyDescent="0.2"/>
    <row r="23933" ht="12.75" hidden="1" x14ac:dyDescent="0.2"/>
    <row r="23934" ht="12.75" hidden="1" x14ac:dyDescent="0.2"/>
    <row r="23935" ht="12.75" hidden="1" x14ac:dyDescent="0.2"/>
    <row r="23936" ht="12.75" hidden="1" x14ac:dyDescent="0.2"/>
    <row r="23937" ht="12.75" hidden="1" x14ac:dyDescent="0.2"/>
    <row r="23938" ht="12.75" hidden="1" x14ac:dyDescent="0.2"/>
    <row r="23939" ht="12.75" hidden="1" x14ac:dyDescent="0.2"/>
    <row r="23940" ht="12.75" hidden="1" x14ac:dyDescent="0.2"/>
    <row r="23941" ht="12.75" hidden="1" x14ac:dyDescent="0.2"/>
    <row r="23942" ht="12.75" hidden="1" x14ac:dyDescent="0.2"/>
    <row r="23943" ht="12.75" hidden="1" x14ac:dyDescent="0.2"/>
    <row r="23944" ht="12.75" hidden="1" x14ac:dyDescent="0.2"/>
    <row r="23945" ht="12.75" hidden="1" x14ac:dyDescent="0.2"/>
    <row r="23946" ht="12.75" hidden="1" x14ac:dyDescent="0.2"/>
    <row r="23947" ht="12.75" hidden="1" x14ac:dyDescent="0.2"/>
    <row r="23948" ht="12.75" hidden="1" x14ac:dyDescent="0.2"/>
    <row r="23949" ht="12.75" hidden="1" x14ac:dyDescent="0.2"/>
    <row r="23950" ht="12.75" hidden="1" x14ac:dyDescent="0.2"/>
    <row r="23951" ht="12.75" hidden="1" x14ac:dyDescent="0.2"/>
    <row r="23952" ht="12.75" hidden="1" x14ac:dyDescent="0.2"/>
    <row r="23953" ht="12.75" hidden="1" x14ac:dyDescent="0.2"/>
    <row r="23954" ht="12.75" hidden="1" x14ac:dyDescent="0.2"/>
    <row r="23955" ht="12.75" hidden="1" x14ac:dyDescent="0.2"/>
    <row r="23956" ht="12.75" hidden="1" x14ac:dyDescent="0.2"/>
    <row r="23957" ht="12.75" hidden="1" x14ac:dyDescent="0.2"/>
    <row r="23958" ht="12.75" hidden="1" x14ac:dyDescent="0.2"/>
    <row r="23959" ht="12.75" hidden="1" x14ac:dyDescent="0.2"/>
    <row r="23960" ht="12.75" hidden="1" x14ac:dyDescent="0.2"/>
    <row r="23961" ht="12.75" hidden="1" x14ac:dyDescent="0.2"/>
    <row r="23962" ht="12.75" hidden="1" x14ac:dyDescent="0.2"/>
    <row r="23963" ht="12.75" hidden="1" x14ac:dyDescent="0.2"/>
    <row r="23964" ht="12.75" hidden="1" x14ac:dyDescent="0.2"/>
    <row r="23965" ht="12.75" hidden="1" x14ac:dyDescent="0.2"/>
    <row r="23966" ht="12.75" hidden="1" x14ac:dyDescent="0.2"/>
    <row r="23967" ht="12.75" hidden="1" x14ac:dyDescent="0.2"/>
    <row r="23968" ht="12.75" hidden="1" x14ac:dyDescent="0.2"/>
    <row r="23969" ht="12.75" hidden="1" x14ac:dyDescent="0.2"/>
    <row r="23970" ht="12.75" hidden="1" x14ac:dyDescent="0.2"/>
    <row r="23971" ht="12.75" hidden="1" x14ac:dyDescent="0.2"/>
    <row r="23972" ht="12.75" hidden="1" x14ac:dyDescent="0.2"/>
    <row r="23973" ht="12.75" hidden="1" x14ac:dyDescent="0.2"/>
    <row r="23974" ht="12.75" hidden="1" x14ac:dyDescent="0.2"/>
    <row r="23975" ht="12.75" hidden="1" x14ac:dyDescent="0.2"/>
    <row r="23976" ht="12.75" hidden="1" x14ac:dyDescent="0.2"/>
    <row r="23977" ht="12.75" hidden="1" x14ac:dyDescent="0.2"/>
    <row r="23978" ht="12.75" hidden="1" x14ac:dyDescent="0.2"/>
    <row r="23979" ht="12.75" hidden="1" x14ac:dyDescent="0.2"/>
    <row r="23980" ht="12.75" hidden="1" x14ac:dyDescent="0.2"/>
    <row r="23981" ht="12.75" hidden="1" x14ac:dyDescent="0.2"/>
    <row r="23982" ht="12.75" hidden="1" x14ac:dyDescent="0.2"/>
    <row r="23983" ht="12.75" hidden="1" x14ac:dyDescent="0.2"/>
    <row r="23984" ht="12.75" hidden="1" x14ac:dyDescent="0.2"/>
    <row r="23985" ht="12.75" hidden="1" x14ac:dyDescent="0.2"/>
    <row r="23986" ht="12.75" hidden="1" x14ac:dyDescent="0.2"/>
    <row r="23987" ht="12.75" hidden="1" x14ac:dyDescent="0.2"/>
    <row r="23988" ht="12.75" hidden="1" x14ac:dyDescent="0.2"/>
    <row r="23989" ht="12.75" hidden="1" x14ac:dyDescent="0.2"/>
    <row r="23990" ht="12.75" hidden="1" x14ac:dyDescent="0.2"/>
    <row r="23991" ht="12.75" hidden="1" x14ac:dyDescent="0.2"/>
    <row r="23992" ht="12.75" hidden="1" x14ac:dyDescent="0.2"/>
    <row r="23993" ht="12.75" hidden="1" x14ac:dyDescent="0.2"/>
    <row r="23994" ht="12.75" hidden="1" x14ac:dyDescent="0.2"/>
    <row r="23995" ht="12.75" hidden="1" x14ac:dyDescent="0.2"/>
    <row r="23996" ht="12.75" hidden="1" x14ac:dyDescent="0.2"/>
    <row r="23997" ht="12.75" hidden="1" x14ac:dyDescent="0.2"/>
    <row r="23998" ht="12.75" hidden="1" x14ac:dyDescent="0.2"/>
    <row r="23999" ht="12.75" hidden="1" x14ac:dyDescent="0.2"/>
    <row r="24000" ht="12.75" hidden="1" x14ac:dyDescent="0.2"/>
    <row r="24001" ht="12.75" hidden="1" x14ac:dyDescent="0.2"/>
    <row r="24002" ht="12.75" hidden="1" x14ac:dyDescent="0.2"/>
    <row r="24003" ht="12.75" hidden="1" x14ac:dyDescent="0.2"/>
    <row r="24004" ht="12.75" hidden="1" x14ac:dyDescent="0.2"/>
    <row r="24005" ht="12.75" hidden="1" x14ac:dyDescent="0.2"/>
    <row r="24006" ht="12.75" hidden="1" x14ac:dyDescent="0.2"/>
    <row r="24007" ht="12.75" hidden="1" x14ac:dyDescent="0.2"/>
    <row r="24008" ht="12.75" hidden="1" x14ac:dyDescent="0.2"/>
    <row r="24009" ht="12.75" hidden="1" x14ac:dyDescent="0.2"/>
    <row r="24010" ht="12.75" hidden="1" x14ac:dyDescent="0.2"/>
    <row r="24011" ht="12.75" hidden="1" x14ac:dyDescent="0.2"/>
    <row r="24012" ht="12.75" hidden="1" x14ac:dyDescent="0.2"/>
    <row r="24013" ht="12.75" hidden="1" x14ac:dyDescent="0.2"/>
    <row r="24014" ht="12.75" hidden="1" x14ac:dyDescent="0.2"/>
    <row r="24015" ht="12.75" hidden="1" x14ac:dyDescent="0.2"/>
    <row r="24016" ht="12.75" hidden="1" x14ac:dyDescent="0.2"/>
    <row r="24017" ht="12.75" hidden="1" x14ac:dyDescent="0.2"/>
    <row r="24018" ht="12.75" hidden="1" x14ac:dyDescent="0.2"/>
    <row r="24019" ht="12.75" hidden="1" x14ac:dyDescent="0.2"/>
    <row r="24020" ht="12.75" hidden="1" x14ac:dyDescent="0.2"/>
    <row r="24021" ht="12.75" hidden="1" x14ac:dyDescent="0.2"/>
    <row r="24022" ht="12.75" hidden="1" x14ac:dyDescent="0.2"/>
    <row r="24023" ht="12.75" hidden="1" x14ac:dyDescent="0.2"/>
    <row r="24024" ht="12.75" hidden="1" x14ac:dyDescent="0.2"/>
    <row r="24025" ht="12.75" hidden="1" x14ac:dyDescent="0.2"/>
    <row r="24026" ht="12.75" hidden="1" x14ac:dyDescent="0.2"/>
    <row r="24027" ht="12.75" hidden="1" x14ac:dyDescent="0.2"/>
    <row r="24028" ht="12.75" hidden="1" x14ac:dyDescent="0.2"/>
    <row r="24029" ht="12.75" hidden="1" x14ac:dyDescent="0.2"/>
    <row r="24030" ht="12.75" hidden="1" x14ac:dyDescent="0.2"/>
    <row r="24031" ht="12.75" hidden="1" x14ac:dyDescent="0.2"/>
    <row r="24032" ht="12.75" hidden="1" x14ac:dyDescent="0.2"/>
    <row r="24033" ht="12.75" hidden="1" x14ac:dyDescent="0.2"/>
    <row r="24034" ht="12.75" hidden="1" x14ac:dyDescent="0.2"/>
    <row r="24035" ht="12.75" hidden="1" x14ac:dyDescent="0.2"/>
    <row r="24036" ht="12.75" hidden="1" x14ac:dyDescent="0.2"/>
    <row r="24037" ht="12.75" hidden="1" x14ac:dyDescent="0.2"/>
    <row r="24038" ht="12.75" hidden="1" x14ac:dyDescent="0.2"/>
    <row r="24039" ht="12.75" hidden="1" x14ac:dyDescent="0.2"/>
    <row r="24040" ht="12.75" hidden="1" x14ac:dyDescent="0.2"/>
    <row r="24041" ht="12.75" hidden="1" x14ac:dyDescent="0.2"/>
    <row r="24042" ht="12.75" hidden="1" x14ac:dyDescent="0.2"/>
    <row r="24043" ht="12.75" hidden="1" x14ac:dyDescent="0.2"/>
    <row r="24044" ht="12.75" hidden="1" x14ac:dyDescent="0.2"/>
    <row r="24045" ht="12.75" hidden="1" x14ac:dyDescent="0.2"/>
    <row r="24046" ht="12.75" hidden="1" x14ac:dyDescent="0.2"/>
    <row r="24047" ht="12.75" hidden="1" x14ac:dyDescent="0.2"/>
    <row r="24048" ht="12.75" hidden="1" x14ac:dyDescent="0.2"/>
    <row r="24049" ht="12.75" hidden="1" x14ac:dyDescent="0.2"/>
    <row r="24050" ht="12.75" hidden="1" x14ac:dyDescent="0.2"/>
    <row r="24051" ht="12.75" hidden="1" x14ac:dyDescent="0.2"/>
    <row r="24052" ht="12.75" hidden="1" x14ac:dyDescent="0.2"/>
    <row r="24053" ht="12.75" hidden="1" x14ac:dyDescent="0.2"/>
    <row r="24054" ht="12.75" hidden="1" x14ac:dyDescent="0.2"/>
    <row r="24055" ht="12.75" hidden="1" x14ac:dyDescent="0.2"/>
    <row r="24056" ht="12.75" hidden="1" x14ac:dyDescent="0.2"/>
    <row r="24057" ht="12.75" hidden="1" x14ac:dyDescent="0.2"/>
    <row r="24058" ht="12.75" hidden="1" x14ac:dyDescent="0.2"/>
    <row r="24059" ht="12.75" hidden="1" x14ac:dyDescent="0.2"/>
    <row r="24060" ht="12.75" hidden="1" x14ac:dyDescent="0.2"/>
    <row r="24061" ht="12.75" hidden="1" x14ac:dyDescent="0.2"/>
    <row r="24062" ht="12.75" hidden="1" x14ac:dyDescent="0.2"/>
    <row r="24063" ht="12.75" hidden="1" x14ac:dyDescent="0.2"/>
    <row r="24064" ht="12.75" hidden="1" x14ac:dyDescent="0.2"/>
    <row r="24065" ht="12.75" hidden="1" x14ac:dyDescent="0.2"/>
    <row r="24066" ht="12.75" hidden="1" x14ac:dyDescent="0.2"/>
    <row r="24067" ht="12.75" hidden="1" x14ac:dyDescent="0.2"/>
    <row r="24068" ht="12.75" hidden="1" x14ac:dyDescent="0.2"/>
    <row r="24069" ht="12.75" hidden="1" x14ac:dyDescent="0.2"/>
    <row r="24070" ht="12.75" hidden="1" x14ac:dyDescent="0.2"/>
    <row r="24071" ht="12.75" hidden="1" x14ac:dyDescent="0.2"/>
    <row r="24072" ht="12.75" hidden="1" x14ac:dyDescent="0.2"/>
    <row r="24073" ht="12.75" hidden="1" x14ac:dyDescent="0.2"/>
    <row r="24074" ht="12.75" hidden="1" x14ac:dyDescent="0.2"/>
    <row r="24075" ht="12.75" hidden="1" x14ac:dyDescent="0.2"/>
    <row r="24076" ht="12.75" hidden="1" x14ac:dyDescent="0.2"/>
    <row r="24077" ht="12.75" hidden="1" x14ac:dyDescent="0.2"/>
    <row r="24078" ht="12.75" hidden="1" x14ac:dyDescent="0.2"/>
    <row r="24079" ht="12.75" hidden="1" x14ac:dyDescent="0.2"/>
    <row r="24080" ht="12.75" hidden="1" x14ac:dyDescent="0.2"/>
    <row r="24081" ht="12.75" hidden="1" x14ac:dyDescent="0.2"/>
    <row r="24082" ht="12.75" hidden="1" x14ac:dyDescent="0.2"/>
    <row r="24083" ht="12.75" hidden="1" x14ac:dyDescent="0.2"/>
    <row r="24084" ht="12.75" hidden="1" x14ac:dyDescent="0.2"/>
    <row r="24085" ht="12.75" hidden="1" x14ac:dyDescent="0.2"/>
    <row r="24086" ht="12.75" hidden="1" x14ac:dyDescent="0.2"/>
    <row r="24087" ht="12.75" hidden="1" x14ac:dyDescent="0.2"/>
    <row r="24088" ht="12.75" hidden="1" x14ac:dyDescent="0.2"/>
    <row r="24089" ht="12.75" hidden="1" x14ac:dyDescent="0.2"/>
    <row r="24090" ht="12.75" hidden="1" x14ac:dyDescent="0.2"/>
    <row r="24091" ht="12.75" hidden="1" x14ac:dyDescent="0.2"/>
    <row r="24092" ht="12.75" hidden="1" x14ac:dyDescent="0.2"/>
    <row r="24093" ht="12.75" hidden="1" x14ac:dyDescent="0.2"/>
    <row r="24094" ht="12.75" hidden="1" x14ac:dyDescent="0.2"/>
    <row r="24095" ht="12.75" hidden="1" x14ac:dyDescent="0.2"/>
    <row r="24096" ht="12.75" hidden="1" x14ac:dyDescent="0.2"/>
    <row r="24097" ht="12.75" hidden="1" x14ac:dyDescent="0.2"/>
    <row r="24098" ht="12.75" hidden="1" x14ac:dyDescent="0.2"/>
    <row r="24099" ht="12.75" hidden="1" x14ac:dyDescent="0.2"/>
    <row r="24100" ht="12.75" hidden="1" x14ac:dyDescent="0.2"/>
    <row r="24101" ht="12.75" hidden="1" x14ac:dyDescent="0.2"/>
    <row r="24102" ht="12.75" hidden="1" x14ac:dyDescent="0.2"/>
    <row r="24103" ht="12.75" hidden="1" x14ac:dyDescent="0.2"/>
    <row r="24104" ht="12.75" hidden="1" x14ac:dyDescent="0.2"/>
    <row r="24105" ht="12.75" hidden="1" x14ac:dyDescent="0.2"/>
    <row r="24106" ht="12.75" hidden="1" x14ac:dyDescent="0.2"/>
    <row r="24107" ht="12.75" hidden="1" x14ac:dyDescent="0.2"/>
    <row r="24108" ht="12.75" hidden="1" x14ac:dyDescent="0.2"/>
    <row r="24109" ht="12.75" hidden="1" x14ac:dyDescent="0.2"/>
    <row r="24110" ht="12.75" hidden="1" x14ac:dyDescent="0.2"/>
    <row r="24111" ht="12.75" hidden="1" x14ac:dyDescent="0.2"/>
    <row r="24112" ht="12.75" hidden="1" x14ac:dyDescent="0.2"/>
    <row r="24113" ht="12.75" hidden="1" x14ac:dyDescent="0.2"/>
    <row r="24114" ht="12.75" hidden="1" x14ac:dyDescent="0.2"/>
    <row r="24115" ht="12.75" hidden="1" x14ac:dyDescent="0.2"/>
    <row r="24116" ht="12.75" hidden="1" x14ac:dyDescent="0.2"/>
    <row r="24117" ht="12.75" hidden="1" x14ac:dyDescent="0.2"/>
    <row r="24118" ht="12.75" hidden="1" x14ac:dyDescent="0.2"/>
    <row r="24119" ht="12.75" hidden="1" x14ac:dyDescent="0.2"/>
    <row r="24120" ht="12.75" hidden="1" x14ac:dyDescent="0.2"/>
    <row r="24121" ht="12.75" hidden="1" x14ac:dyDescent="0.2"/>
    <row r="24122" ht="12.75" hidden="1" x14ac:dyDescent="0.2"/>
    <row r="24123" ht="12.75" hidden="1" x14ac:dyDescent="0.2"/>
    <row r="24124" ht="12.75" hidden="1" x14ac:dyDescent="0.2"/>
    <row r="24125" ht="12.75" hidden="1" x14ac:dyDescent="0.2"/>
    <row r="24126" ht="12.75" hidden="1" x14ac:dyDescent="0.2"/>
    <row r="24127" ht="12.75" hidden="1" x14ac:dyDescent="0.2"/>
    <row r="24128" ht="12.75" hidden="1" x14ac:dyDescent="0.2"/>
    <row r="24129" ht="12.75" hidden="1" x14ac:dyDescent="0.2"/>
    <row r="24130" ht="12.75" hidden="1" x14ac:dyDescent="0.2"/>
    <row r="24131" ht="12.75" hidden="1" x14ac:dyDescent="0.2"/>
    <row r="24132" ht="12.75" hidden="1" x14ac:dyDescent="0.2"/>
    <row r="24133" ht="12.75" hidden="1" x14ac:dyDescent="0.2"/>
    <row r="24134" ht="12.75" hidden="1" x14ac:dyDescent="0.2"/>
    <row r="24135" ht="12.75" hidden="1" x14ac:dyDescent="0.2"/>
    <row r="24136" ht="12.75" hidden="1" x14ac:dyDescent="0.2"/>
    <row r="24137" ht="12.75" hidden="1" x14ac:dyDescent="0.2"/>
    <row r="24138" ht="12.75" hidden="1" x14ac:dyDescent="0.2"/>
    <row r="24139" ht="12.75" hidden="1" x14ac:dyDescent="0.2"/>
    <row r="24140" ht="12.75" hidden="1" x14ac:dyDescent="0.2"/>
    <row r="24141" ht="12.75" hidden="1" x14ac:dyDescent="0.2"/>
    <row r="24142" ht="12.75" hidden="1" x14ac:dyDescent="0.2"/>
    <row r="24143" ht="12.75" hidden="1" x14ac:dyDescent="0.2"/>
    <row r="24144" ht="12.75" hidden="1" x14ac:dyDescent="0.2"/>
    <row r="24145" ht="12.75" hidden="1" x14ac:dyDescent="0.2"/>
    <row r="24146" ht="12.75" hidden="1" x14ac:dyDescent="0.2"/>
    <row r="24147" ht="12.75" hidden="1" x14ac:dyDescent="0.2"/>
    <row r="24148" ht="12.75" hidden="1" x14ac:dyDescent="0.2"/>
    <row r="24149" ht="12.75" hidden="1" x14ac:dyDescent="0.2"/>
    <row r="24150" ht="12.75" hidden="1" x14ac:dyDescent="0.2"/>
    <row r="24151" ht="12.75" hidden="1" x14ac:dyDescent="0.2"/>
    <row r="24152" ht="12.75" hidden="1" x14ac:dyDescent="0.2"/>
    <row r="24153" ht="12.75" hidden="1" x14ac:dyDescent="0.2"/>
    <row r="24154" ht="12.75" hidden="1" x14ac:dyDescent="0.2"/>
    <row r="24155" ht="12.75" hidden="1" x14ac:dyDescent="0.2"/>
    <row r="24156" ht="12.75" hidden="1" x14ac:dyDescent="0.2"/>
    <row r="24157" ht="12.75" hidden="1" x14ac:dyDescent="0.2"/>
    <row r="24158" ht="12.75" hidden="1" x14ac:dyDescent="0.2"/>
    <row r="24159" ht="12.75" hidden="1" x14ac:dyDescent="0.2"/>
    <row r="24160" ht="12.75" hidden="1" x14ac:dyDescent="0.2"/>
    <row r="24161" ht="12.75" hidden="1" x14ac:dyDescent="0.2"/>
    <row r="24162" ht="12.75" hidden="1" x14ac:dyDescent="0.2"/>
    <row r="24163" ht="12.75" hidden="1" x14ac:dyDescent="0.2"/>
    <row r="24164" ht="12.75" hidden="1" x14ac:dyDescent="0.2"/>
    <row r="24165" ht="12.75" hidden="1" x14ac:dyDescent="0.2"/>
    <row r="24166" ht="12.75" hidden="1" x14ac:dyDescent="0.2"/>
    <row r="24167" ht="12.75" hidden="1" x14ac:dyDescent="0.2"/>
    <row r="24168" ht="12.75" hidden="1" x14ac:dyDescent="0.2"/>
    <row r="24169" ht="12.75" hidden="1" x14ac:dyDescent="0.2"/>
    <row r="24170" ht="12.75" hidden="1" x14ac:dyDescent="0.2"/>
    <row r="24171" ht="12.75" hidden="1" x14ac:dyDescent="0.2"/>
    <row r="24172" ht="12.75" hidden="1" x14ac:dyDescent="0.2"/>
    <row r="24173" ht="12.75" hidden="1" x14ac:dyDescent="0.2"/>
    <row r="24174" ht="12.75" hidden="1" x14ac:dyDescent="0.2"/>
    <row r="24175" ht="12.75" hidden="1" x14ac:dyDescent="0.2"/>
    <row r="24176" ht="12.75" hidden="1" x14ac:dyDescent="0.2"/>
    <row r="24177" ht="12.75" hidden="1" x14ac:dyDescent="0.2"/>
    <row r="24178" ht="12.75" hidden="1" x14ac:dyDescent="0.2"/>
    <row r="24179" ht="12.75" hidden="1" x14ac:dyDescent="0.2"/>
    <row r="24180" ht="12.75" hidden="1" x14ac:dyDescent="0.2"/>
    <row r="24181" ht="12.75" hidden="1" x14ac:dyDescent="0.2"/>
    <row r="24182" ht="12.75" hidden="1" x14ac:dyDescent="0.2"/>
    <row r="24183" ht="12.75" hidden="1" x14ac:dyDescent="0.2"/>
    <row r="24184" ht="12.75" hidden="1" x14ac:dyDescent="0.2"/>
    <row r="24185" ht="12.75" hidden="1" x14ac:dyDescent="0.2"/>
    <row r="24186" ht="12.75" hidden="1" x14ac:dyDescent="0.2"/>
    <row r="24187" ht="12.75" hidden="1" x14ac:dyDescent="0.2"/>
    <row r="24188" ht="12.75" hidden="1" x14ac:dyDescent="0.2"/>
    <row r="24189" ht="12.75" hidden="1" x14ac:dyDescent="0.2"/>
    <row r="24190" ht="12.75" hidden="1" x14ac:dyDescent="0.2"/>
    <row r="24191" ht="12.75" hidden="1" x14ac:dyDescent="0.2"/>
    <row r="24192" ht="12.75" hidden="1" x14ac:dyDescent="0.2"/>
    <row r="24193" ht="12.75" hidden="1" x14ac:dyDescent="0.2"/>
    <row r="24194" ht="12.75" hidden="1" x14ac:dyDescent="0.2"/>
    <row r="24195" ht="12.75" hidden="1" x14ac:dyDescent="0.2"/>
    <row r="24196" ht="12.75" hidden="1" x14ac:dyDescent="0.2"/>
    <row r="24197" ht="12.75" hidden="1" x14ac:dyDescent="0.2"/>
    <row r="24198" ht="12.75" hidden="1" x14ac:dyDescent="0.2"/>
    <row r="24199" ht="12.75" hidden="1" x14ac:dyDescent="0.2"/>
    <row r="24200" ht="12.75" hidden="1" x14ac:dyDescent="0.2"/>
    <row r="24201" ht="12.75" hidden="1" x14ac:dyDescent="0.2"/>
    <row r="24202" ht="12.75" hidden="1" x14ac:dyDescent="0.2"/>
    <row r="24203" ht="12.75" hidden="1" x14ac:dyDescent="0.2"/>
    <row r="24204" ht="12.75" hidden="1" x14ac:dyDescent="0.2"/>
    <row r="24205" ht="12.75" hidden="1" x14ac:dyDescent="0.2"/>
    <row r="24206" ht="12.75" hidden="1" x14ac:dyDescent="0.2"/>
    <row r="24207" ht="12.75" hidden="1" x14ac:dyDescent="0.2"/>
    <row r="24208" ht="12.75" hidden="1" x14ac:dyDescent="0.2"/>
    <row r="24209" ht="12.75" hidden="1" x14ac:dyDescent="0.2"/>
    <row r="24210" ht="12.75" hidden="1" x14ac:dyDescent="0.2"/>
    <row r="24211" ht="12.75" hidden="1" x14ac:dyDescent="0.2"/>
    <row r="24212" ht="12.75" hidden="1" x14ac:dyDescent="0.2"/>
    <row r="24213" ht="12.75" hidden="1" x14ac:dyDescent="0.2"/>
    <row r="24214" ht="12.75" hidden="1" x14ac:dyDescent="0.2"/>
    <row r="24215" ht="12.75" hidden="1" x14ac:dyDescent="0.2"/>
    <row r="24216" ht="12.75" hidden="1" x14ac:dyDescent="0.2"/>
    <row r="24217" ht="12.75" hidden="1" x14ac:dyDescent="0.2"/>
    <row r="24218" ht="12.75" hidden="1" x14ac:dyDescent="0.2"/>
    <row r="24219" ht="12.75" hidden="1" x14ac:dyDescent="0.2"/>
    <row r="24220" ht="12.75" hidden="1" x14ac:dyDescent="0.2"/>
    <row r="24221" ht="12.75" hidden="1" x14ac:dyDescent="0.2"/>
    <row r="24222" ht="12.75" hidden="1" x14ac:dyDescent="0.2"/>
    <row r="24223" ht="12.75" hidden="1" x14ac:dyDescent="0.2"/>
    <row r="24224" ht="12.75" hidden="1" x14ac:dyDescent="0.2"/>
    <row r="24225" ht="12.75" hidden="1" x14ac:dyDescent="0.2"/>
    <row r="24226" ht="12.75" hidden="1" x14ac:dyDescent="0.2"/>
    <row r="24227" ht="12.75" hidden="1" x14ac:dyDescent="0.2"/>
    <row r="24228" ht="12.75" hidden="1" x14ac:dyDescent="0.2"/>
    <row r="24229" ht="12.75" hidden="1" x14ac:dyDescent="0.2"/>
    <row r="24230" ht="12.75" hidden="1" x14ac:dyDescent="0.2"/>
    <row r="24231" ht="12.75" hidden="1" x14ac:dyDescent="0.2"/>
    <row r="24232" ht="12.75" hidden="1" x14ac:dyDescent="0.2"/>
    <row r="24233" ht="12.75" hidden="1" x14ac:dyDescent="0.2"/>
    <row r="24234" ht="12.75" hidden="1" x14ac:dyDescent="0.2"/>
    <row r="24235" ht="12.75" hidden="1" x14ac:dyDescent="0.2"/>
    <row r="24236" ht="12.75" hidden="1" x14ac:dyDescent="0.2"/>
    <row r="24237" ht="12.75" hidden="1" x14ac:dyDescent="0.2"/>
    <row r="24238" ht="12.75" hidden="1" x14ac:dyDescent="0.2"/>
    <row r="24239" ht="12.75" hidden="1" x14ac:dyDescent="0.2"/>
    <row r="24240" ht="12.75" hidden="1" x14ac:dyDescent="0.2"/>
    <row r="24241" ht="12.75" hidden="1" x14ac:dyDescent="0.2"/>
    <row r="24242" ht="12.75" hidden="1" x14ac:dyDescent="0.2"/>
    <row r="24243" ht="12.75" hidden="1" x14ac:dyDescent="0.2"/>
    <row r="24244" ht="12.75" hidden="1" x14ac:dyDescent="0.2"/>
    <row r="24245" ht="12.75" hidden="1" x14ac:dyDescent="0.2"/>
    <row r="24246" ht="12.75" hidden="1" x14ac:dyDescent="0.2"/>
    <row r="24247" ht="12.75" hidden="1" x14ac:dyDescent="0.2"/>
    <row r="24248" ht="12.75" hidden="1" x14ac:dyDescent="0.2"/>
    <row r="24249" ht="12.75" hidden="1" x14ac:dyDescent="0.2"/>
    <row r="24250" ht="12.75" hidden="1" x14ac:dyDescent="0.2"/>
    <row r="24251" ht="12.75" hidden="1" x14ac:dyDescent="0.2"/>
    <row r="24252" ht="12.75" hidden="1" x14ac:dyDescent="0.2"/>
    <row r="24253" ht="12.75" hidden="1" x14ac:dyDescent="0.2"/>
    <row r="24254" ht="12.75" hidden="1" x14ac:dyDescent="0.2"/>
    <row r="24255" ht="12.75" hidden="1" x14ac:dyDescent="0.2"/>
    <row r="24256" ht="12.75" hidden="1" x14ac:dyDescent="0.2"/>
    <row r="24257" ht="12.75" hidden="1" x14ac:dyDescent="0.2"/>
    <row r="24258" ht="12.75" hidden="1" x14ac:dyDescent="0.2"/>
    <row r="24259" ht="12.75" hidden="1" x14ac:dyDescent="0.2"/>
    <row r="24260" ht="12.75" hidden="1" x14ac:dyDescent="0.2"/>
    <row r="24261" ht="12.75" hidden="1" x14ac:dyDescent="0.2"/>
    <row r="24262" ht="12.75" hidden="1" x14ac:dyDescent="0.2"/>
    <row r="24263" ht="12.75" hidden="1" x14ac:dyDescent="0.2"/>
    <row r="24264" ht="12.75" hidden="1" x14ac:dyDescent="0.2"/>
    <row r="24265" ht="12.75" hidden="1" x14ac:dyDescent="0.2"/>
    <row r="24266" ht="12.75" hidden="1" x14ac:dyDescent="0.2"/>
    <row r="24267" ht="12.75" hidden="1" x14ac:dyDescent="0.2"/>
    <row r="24268" ht="12.75" hidden="1" x14ac:dyDescent="0.2"/>
    <row r="24269" ht="12.75" hidden="1" x14ac:dyDescent="0.2"/>
    <row r="24270" ht="12.75" hidden="1" x14ac:dyDescent="0.2"/>
    <row r="24271" ht="12.75" hidden="1" x14ac:dyDescent="0.2"/>
    <row r="24272" ht="12.75" hidden="1" x14ac:dyDescent="0.2"/>
    <row r="24273" ht="12.75" hidden="1" x14ac:dyDescent="0.2"/>
    <row r="24274" ht="12.75" hidden="1" x14ac:dyDescent="0.2"/>
    <row r="24275" ht="12.75" hidden="1" x14ac:dyDescent="0.2"/>
    <row r="24276" ht="12.75" hidden="1" x14ac:dyDescent="0.2"/>
    <row r="24277" ht="12.75" hidden="1" x14ac:dyDescent="0.2"/>
    <row r="24278" ht="12.75" hidden="1" x14ac:dyDescent="0.2"/>
    <row r="24279" ht="12.75" hidden="1" x14ac:dyDescent="0.2"/>
    <row r="24280" ht="12.75" hidden="1" x14ac:dyDescent="0.2"/>
    <row r="24281" ht="12.75" hidden="1" x14ac:dyDescent="0.2"/>
    <row r="24282" ht="12.75" hidden="1" x14ac:dyDescent="0.2"/>
    <row r="24283" ht="12.75" hidden="1" x14ac:dyDescent="0.2"/>
    <row r="24284" ht="12.75" hidden="1" x14ac:dyDescent="0.2"/>
    <row r="24285" ht="12.75" hidden="1" x14ac:dyDescent="0.2"/>
    <row r="24286" ht="12.75" hidden="1" x14ac:dyDescent="0.2"/>
    <row r="24287" ht="12.75" hidden="1" x14ac:dyDescent="0.2"/>
    <row r="24288" ht="12.75" hidden="1" x14ac:dyDescent="0.2"/>
    <row r="24289" ht="12.75" hidden="1" x14ac:dyDescent="0.2"/>
    <row r="24290" ht="12.75" hidden="1" x14ac:dyDescent="0.2"/>
    <row r="24291" ht="12.75" hidden="1" x14ac:dyDescent="0.2"/>
    <row r="24292" ht="12.75" hidden="1" x14ac:dyDescent="0.2"/>
    <row r="24293" ht="12.75" hidden="1" x14ac:dyDescent="0.2"/>
    <row r="24294" ht="12.75" hidden="1" x14ac:dyDescent="0.2"/>
    <row r="24295" ht="12.75" hidden="1" x14ac:dyDescent="0.2"/>
    <row r="24296" ht="12.75" hidden="1" x14ac:dyDescent="0.2"/>
    <row r="24297" ht="12.75" hidden="1" x14ac:dyDescent="0.2"/>
    <row r="24298" ht="12.75" hidden="1" x14ac:dyDescent="0.2"/>
    <row r="24299" ht="12.75" hidden="1" x14ac:dyDescent="0.2"/>
    <row r="24300" ht="12.75" hidden="1" x14ac:dyDescent="0.2"/>
    <row r="24301" ht="12.75" hidden="1" x14ac:dyDescent="0.2"/>
    <row r="24302" ht="12.75" hidden="1" x14ac:dyDescent="0.2"/>
    <row r="24303" ht="12.75" hidden="1" x14ac:dyDescent="0.2"/>
    <row r="24304" ht="12.75" hidden="1" x14ac:dyDescent="0.2"/>
    <row r="24305" ht="12.75" hidden="1" x14ac:dyDescent="0.2"/>
    <row r="24306" ht="12.75" hidden="1" x14ac:dyDescent="0.2"/>
    <row r="24307" ht="12.75" hidden="1" x14ac:dyDescent="0.2"/>
    <row r="24308" ht="12.75" hidden="1" x14ac:dyDescent="0.2"/>
    <row r="24309" ht="12.75" hidden="1" x14ac:dyDescent="0.2"/>
    <row r="24310" ht="12.75" hidden="1" x14ac:dyDescent="0.2"/>
    <row r="24311" ht="12.75" hidden="1" x14ac:dyDescent="0.2"/>
    <row r="24312" ht="12.75" hidden="1" x14ac:dyDescent="0.2"/>
    <row r="24313" ht="12.75" hidden="1" x14ac:dyDescent="0.2"/>
    <row r="24314" ht="12.75" hidden="1" x14ac:dyDescent="0.2"/>
    <row r="24315" ht="12.75" hidden="1" x14ac:dyDescent="0.2"/>
    <row r="24316" ht="12.75" hidden="1" x14ac:dyDescent="0.2"/>
    <row r="24317" ht="12.75" hidden="1" x14ac:dyDescent="0.2"/>
    <row r="24318" ht="12.75" hidden="1" x14ac:dyDescent="0.2"/>
    <row r="24319" ht="12.75" hidden="1" x14ac:dyDescent="0.2"/>
    <row r="24320" ht="12.75" hidden="1" x14ac:dyDescent="0.2"/>
    <row r="24321" ht="12.75" hidden="1" x14ac:dyDescent="0.2"/>
    <row r="24322" ht="12.75" hidden="1" x14ac:dyDescent="0.2"/>
    <row r="24323" ht="12.75" hidden="1" x14ac:dyDescent="0.2"/>
    <row r="24324" ht="12.75" hidden="1" x14ac:dyDescent="0.2"/>
    <row r="24325" ht="12.75" hidden="1" x14ac:dyDescent="0.2"/>
    <row r="24326" ht="12.75" hidden="1" x14ac:dyDescent="0.2"/>
    <row r="24327" ht="12.75" hidden="1" x14ac:dyDescent="0.2"/>
    <row r="24328" ht="12.75" hidden="1" x14ac:dyDescent="0.2"/>
    <row r="24329" ht="12.75" hidden="1" x14ac:dyDescent="0.2"/>
    <row r="24330" ht="12.75" hidden="1" x14ac:dyDescent="0.2"/>
    <row r="24331" ht="12.75" hidden="1" x14ac:dyDescent="0.2"/>
    <row r="24332" ht="12.75" hidden="1" x14ac:dyDescent="0.2"/>
    <row r="24333" ht="12.75" hidden="1" x14ac:dyDescent="0.2"/>
    <row r="24334" ht="12.75" hidden="1" x14ac:dyDescent="0.2"/>
    <row r="24335" ht="12.75" hidden="1" x14ac:dyDescent="0.2"/>
    <row r="24336" ht="12.75" hidden="1" x14ac:dyDescent="0.2"/>
    <row r="24337" ht="12.75" hidden="1" x14ac:dyDescent="0.2"/>
    <row r="24338" ht="12.75" hidden="1" x14ac:dyDescent="0.2"/>
    <row r="24339" ht="12.75" hidden="1" x14ac:dyDescent="0.2"/>
    <row r="24340" ht="12.75" hidden="1" x14ac:dyDescent="0.2"/>
    <row r="24341" ht="12.75" hidden="1" x14ac:dyDescent="0.2"/>
    <row r="24342" ht="12.75" hidden="1" x14ac:dyDescent="0.2"/>
    <row r="24343" ht="12.75" hidden="1" x14ac:dyDescent="0.2"/>
    <row r="24344" ht="12.75" hidden="1" x14ac:dyDescent="0.2"/>
    <row r="24345" ht="12.75" hidden="1" x14ac:dyDescent="0.2"/>
    <row r="24346" ht="12.75" hidden="1" x14ac:dyDescent="0.2"/>
    <row r="24347" ht="12.75" hidden="1" x14ac:dyDescent="0.2"/>
    <row r="24348" ht="12.75" hidden="1" x14ac:dyDescent="0.2"/>
    <row r="24349" ht="12.75" hidden="1" x14ac:dyDescent="0.2"/>
    <row r="24350" ht="12.75" hidden="1" x14ac:dyDescent="0.2"/>
    <row r="24351" ht="12.75" hidden="1" x14ac:dyDescent="0.2"/>
    <row r="24352" ht="12.75" hidden="1" x14ac:dyDescent="0.2"/>
    <row r="24353" ht="12.75" hidden="1" x14ac:dyDescent="0.2"/>
    <row r="24354" ht="12.75" hidden="1" x14ac:dyDescent="0.2"/>
    <row r="24355" ht="12.75" hidden="1" x14ac:dyDescent="0.2"/>
    <row r="24356" ht="12.75" hidden="1" x14ac:dyDescent="0.2"/>
    <row r="24357" ht="12.75" hidden="1" x14ac:dyDescent="0.2"/>
    <row r="24358" ht="12.75" hidden="1" x14ac:dyDescent="0.2"/>
    <row r="24359" ht="12.75" hidden="1" x14ac:dyDescent="0.2"/>
    <row r="24360" ht="12.75" hidden="1" x14ac:dyDescent="0.2"/>
    <row r="24361" ht="12.75" hidden="1" x14ac:dyDescent="0.2"/>
    <row r="24362" ht="12.75" hidden="1" x14ac:dyDescent="0.2"/>
    <row r="24363" ht="12.75" hidden="1" x14ac:dyDescent="0.2"/>
    <row r="24364" ht="12.75" hidden="1" x14ac:dyDescent="0.2"/>
    <row r="24365" ht="12.75" hidden="1" x14ac:dyDescent="0.2"/>
    <row r="24366" ht="12.75" hidden="1" x14ac:dyDescent="0.2"/>
    <row r="24367" ht="12.75" hidden="1" x14ac:dyDescent="0.2"/>
    <row r="24368" ht="12.75" hidden="1" x14ac:dyDescent="0.2"/>
    <row r="24369" spans="34:59" ht="12.75" hidden="1" x14ac:dyDescent="0.2"/>
    <row r="24370" spans="34:59" ht="12.75" hidden="1" x14ac:dyDescent="0.2"/>
    <row r="24371" spans="34:59" ht="12.75" hidden="1" x14ac:dyDescent="0.2"/>
    <row r="24372" spans="34:59" ht="12.75" hidden="1" x14ac:dyDescent="0.2"/>
    <row r="24373" spans="34:59" ht="12.75" hidden="1" x14ac:dyDescent="0.2"/>
    <row r="24374" spans="34:59" ht="12.75" hidden="1" x14ac:dyDescent="0.2"/>
    <row r="24375" spans="34:59" ht="12.75" hidden="1" x14ac:dyDescent="0.2"/>
    <row r="24376" spans="34:59" ht="12.75" hidden="1" x14ac:dyDescent="0.2"/>
    <row r="24377" spans="34:59" ht="12.75" hidden="1" x14ac:dyDescent="0.2"/>
    <row r="24378" spans="34:59" ht="12.75" hidden="1" x14ac:dyDescent="0.2"/>
    <row r="24379" spans="34:59" ht="12.75" hidden="1" x14ac:dyDescent="0.2"/>
    <row r="24380" spans="34:59" ht="12.75" hidden="1" x14ac:dyDescent="0.2"/>
    <row r="24381" spans="34:59" ht="12.75" hidden="1" x14ac:dyDescent="0.2"/>
    <row r="24382" spans="34:59" ht="12.75" hidden="1" x14ac:dyDescent="0.2">
      <c r="AH24382" s="498"/>
      <c r="AI24382" s="499"/>
      <c r="AJ24382" s="499"/>
      <c r="AK24382" s="499"/>
      <c r="AL24382" s="499"/>
      <c r="AM24382" s="499"/>
      <c r="AN24382" s="499"/>
      <c r="AO24382" s="500"/>
      <c r="AP24382" s="500"/>
      <c r="AQ24382" s="500"/>
      <c r="AR24382" s="501"/>
      <c r="AS24382" s="501"/>
      <c r="AT24382" s="501"/>
      <c r="AU24382" s="502"/>
      <c r="AV24382" s="502"/>
      <c r="AW24382" s="502"/>
      <c r="AX24382" s="502"/>
      <c r="AY24382" s="503"/>
      <c r="AZ24382" s="502"/>
      <c r="BA24382" s="502"/>
      <c r="BB24382" s="502"/>
      <c r="BC24382" s="502"/>
      <c r="BD24382" s="502"/>
      <c r="BE24382" s="502"/>
      <c r="BF24382" s="502"/>
      <c r="BG24382" s="502"/>
    </row>
    <row r="24383" spans="34:59" ht="12.75" hidden="1" x14ac:dyDescent="0.2">
      <c r="AH24383" s="498"/>
      <c r="AI24383" s="499"/>
      <c r="AJ24383" s="499"/>
      <c r="AK24383" s="499"/>
      <c r="AL24383" s="499"/>
      <c r="AM24383" s="499"/>
      <c r="AN24383" s="499"/>
      <c r="AO24383" s="500"/>
      <c r="AP24383" s="500"/>
      <c r="AQ24383" s="500"/>
      <c r="AR24383" s="501"/>
      <c r="AS24383" s="501"/>
      <c r="AT24383" s="501"/>
      <c r="AU24383" s="502"/>
      <c r="AV24383" s="502"/>
      <c r="AW24383" s="502"/>
      <c r="AX24383" s="502"/>
      <c r="AY24383" s="503"/>
      <c r="AZ24383" s="502"/>
      <c r="BA24383" s="502"/>
      <c r="BB24383" s="502"/>
      <c r="BC24383" s="502"/>
      <c r="BD24383" s="502"/>
      <c r="BE24383" s="502"/>
      <c r="BF24383" s="502"/>
      <c r="BG24383" s="502"/>
    </row>
    <row r="24384" spans="34:59" ht="12.75" hidden="1" customHeight="1" x14ac:dyDescent="0.2">
      <c r="AH24384" s="498"/>
      <c r="AI24384" s="499"/>
      <c r="AJ24384" s="499"/>
      <c r="AK24384" s="499"/>
      <c r="AL24384" s="499"/>
      <c r="AM24384" s="499"/>
      <c r="AN24384" s="499"/>
      <c r="AO24384" s="500"/>
      <c r="AP24384" s="500"/>
      <c r="AQ24384" s="500"/>
      <c r="AR24384" s="501"/>
      <c r="AS24384" s="501"/>
      <c r="AT24384" s="501"/>
      <c r="AU24384" s="502"/>
      <c r="AV24384" s="502"/>
      <c r="AW24384" s="502"/>
      <c r="AX24384" s="502"/>
      <c r="AY24384" s="503"/>
      <c r="AZ24384" s="502"/>
      <c r="BA24384" s="502"/>
      <c r="BB24384" s="502"/>
      <c r="BC24384" s="502"/>
      <c r="BD24384" s="502"/>
      <c r="BE24384" s="502"/>
      <c r="BF24384" s="502"/>
      <c r="BG24384" s="502"/>
    </row>
  </sheetData>
  <mergeCells count="39">
    <mergeCell ref="C52:E52"/>
    <mergeCell ref="S52:T52"/>
    <mergeCell ref="C53:G53"/>
    <mergeCell ref="Q54:T54"/>
    <mergeCell ref="S55:T55"/>
    <mergeCell ref="Q57:T57"/>
    <mergeCell ref="X45:AC52"/>
    <mergeCell ref="J48:M48"/>
    <mergeCell ref="J49:M49"/>
    <mergeCell ref="J50:M50"/>
    <mergeCell ref="Q48:T48"/>
    <mergeCell ref="S49:T49"/>
    <mergeCell ref="Q51:T51"/>
    <mergeCell ref="M7:M8"/>
    <mergeCell ref="J45:M45"/>
    <mergeCell ref="Q45:T45"/>
    <mergeCell ref="J46:M46"/>
    <mergeCell ref="S46:T46"/>
    <mergeCell ref="B7:B8"/>
    <mergeCell ref="C7:F7"/>
    <mergeCell ref="G7:G8"/>
    <mergeCell ref="H7:K7"/>
    <mergeCell ref="L7:L8"/>
    <mergeCell ref="AF1:BG60"/>
    <mergeCell ref="C3:D3"/>
    <mergeCell ref="M3:R4"/>
    <mergeCell ref="AA3:AB3"/>
    <mergeCell ref="C4:D4"/>
    <mergeCell ref="AA4:AB4"/>
    <mergeCell ref="N7:Q7"/>
    <mergeCell ref="R7:R8"/>
    <mergeCell ref="S7:S8"/>
    <mergeCell ref="T7:W7"/>
    <mergeCell ref="X7:X8"/>
    <mergeCell ref="Z7:AC7"/>
    <mergeCell ref="AD7:AD8"/>
    <mergeCell ref="C43:G43"/>
    <mergeCell ref="J43:N43"/>
    <mergeCell ref="Q43:U43"/>
  </mergeCells>
  <printOptions horizontalCentered="1" gridLines="1"/>
  <pageMargins left="0.25" right="0.25" top="0.25" bottom="0.25" header="0.5" footer="0.5"/>
  <pageSetup scale="69" orientation="landscape" horizontalDpi="4294967292" r:id="rId1"/>
  <headerFooter alignWithMargins="0"/>
  <colBreaks count="1" manualBreakCount="1">
    <brk id="3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AC24" sqref="AC24"/>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153</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c r="D9" s="170">
        <v>4</v>
      </c>
      <c r="E9" s="181">
        <v>-25.9</v>
      </c>
      <c r="F9" s="181">
        <v>-35.9</v>
      </c>
      <c r="G9" s="314">
        <v>-22.4</v>
      </c>
      <c r="H9" s="314">
        <v>-28.6</v>
      </c>
      <c r="I9" s="181"/>
      <c r="J9" s="181"/>
      <c r="K9" s="181"/>
      <c r="L9" s="174"/>
      <c r="M9" s="181"/>
      <c r="N9" s="174"/>
      <c r="O9" s="181"/>
      <c r="P9" s="174"/>
      <c r="Q9" s="181"/>
      <c r="R9" s="308"/>
      <c r="S9" s="170">
        <v>10</v>
      </c>
      <c r="T9" s="170">
        <v>60</v>
      </c>
      <c r="U9" s="170">
        <v>1329</v>
      </c>
      <c r="V9" s="322">
        <v>12</v>
      </c>
      <c r="W9" s="322">
        <v>70</v>
      </c>
      <c r="X9" s="322">
        <v>1355</v>
      </c>
      <c r="Y9" s="170">
        <v>0</v>
      </c>
      <c r="Z9" s="170"/>
      <c r="AA9" s="181"/>
      <c r="AB9" s="181"/>
      <c r="AC9" s="181"/>
      <c r="AD9" s="283">
        <v>29.18</v>
      </c>
      <c r="AE9" s="349">
        <v>984.1</v>
      </c>
      <c r="AF9" s="351" t="s">
        <v>253</v>
      </c>
      <c r="AG9" s="361">
        <v>988.6</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-25</v>
      </c>
      <c r="F11" s="182">
        <v>-35.9</v>
      </c>
      <c r="G11" s="314">
        <v>-23.8</v>
      </c>
      <c r="H11" s="314">
        <v>-30.2</v>
      </c>
      <c r="I11" s="182"/>
      <c r="J11" s="182"/>
      <c r="K11" s="182"/>
      <c r="L11" s="175"/>
      <c r="M11" s="182"/>
      <c r="N11" s="175"/>
      <c r="O11" s="182"/>
      <c r="P11" s="175"/>
      <c r="Q11" s="182"/>
      <c r="R11" s="308"/>
      <c r="S11" s="171">
        <v>5</v>
      </c>
      <c r="T11" s="171">
        <v>70</v>
      </c>
      <c r="U11" s="171">
        <v>2215</v>
      </c>
      <c r="V11" s="322">
        <v>6</v>
      </c>
      <c r="W11" s="322">
        <v>70</v>
      </c>
      <c r="X11" s="322">
        <v>2214</v>
      </c>
      <c r="Y11" s="171">
        <v>1</v>
      </c>
      <c r="Z11" s="171"/>
      <c r="AA11" s="182"/>
      <c r="AB11" s="182"/>
      <c r="AC11" s="182"/>
      <c r="AD11" s="284">
        <v>29.18</v>
      </c>
      <c r="AE11" s="352">
        <v>984.2</v>
      </c>
      <c r="AF11" s="353" t="s">
        <v>254</v>
      </c>
      <c r="AG11" s="362">
        <v>988.6</v>
      </c>
      <c r="AH11" s="259"/>
    </row>
    <row r="12" spans="1:34" ht="12.75" customHeight="1" x14ac:dyDescent="0.2">
      <c r="A12" s="259"/>
      <c r="B12" s="344"/>
      <c r="C12" s="718" t="s">
        <v>74</v>
      </c>
      <c r="D12" s="719"/>
      <c r="E12" s="720"/>
      <c r="F12" s="345"/>
      <c r="G12" s="310">
        <f>IF(COUNT(G8:G11)=0,"",MAX(G8:G11))</f>
        <v>-22.4</v>
      </c>
      <c r="H12" s="311">
        <f>IF(COUNT(H8:H11)=0,"",MIN(H8:H11))</f>
        <v>-30.2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40</v>
      </c>
      <c r="D14" s="170">
        <v>4</v>
      </c>
      <c r="E14" s="181">
        <v>-25.3</v>
      </c>
      <c r="F14" s="181">
        <v>-33.799999999999997</v>
      </c>
      <c r="G14" s="314">
        <v>-24.2</v>
      </c>
      <c r="H14" s="314">
        <v>-33</v>
      </c>
      <c r="I14" s="181"/>
      <c r="J14" s="181"/>
      <c r="K14" s="181"/>
      <c r="L14" s="174"/>
      <c r="M14" s="181"/>
      <c r="N14" s="174"/>
      <c r="O14" s="181"/>
      <c r="P14" s="174"/>
      <c r="Q14" s="181"/>
      <c r="R14" s="308"/>
      <c r="S14" s="170">
        <v>7</v>
      </c>
      <c r="T14" s="170">
        <v>290</v>
      </c>
      <c r="U14" s="170">
        <v>31</v>
      </c>
      <c r="V14" s="322">
        <v>7</v>
      </c>
      <c r="W14" s="322">
        <v>290</v>
      </c>
      <c r="X14" s="322">
        <v>30</v>
      </c>
      <c r="Y14" s="170">
        <v>0</v>
      </c>
      <c r="Z14" s="170"/>
      <c r="AA14" s="181"/>
      <c r="AB14" s="181"/>
      <c r="AC14" s="181"/>
      <c r="AD14" s="283">
        <v>29.2</v>
      </c>
      <c r="AE14" s="349">
        <v>984.9</v>
      </c>
      <c r="AF14" s="351" t="s">
        <v>244</v>
      </c>
      <c r="AG14" s="361">
        <v>989.5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50</v>
      </c>
      <c r="D16" s="171">
        <v>3</v>
      </c>
      <c r="E16" s="182">
        <v>-29.5</v>
      </c>
      <c r="F16" s="182">
        <v>-37</v>
      </c>
      <c r="G16" s="314">
        <v>-23.5</v>
      </c>
      <c r="H16" s="314">
        <v>-33.700000000000003</v>
      </c>
      <c r="I16" s="182"/>
      <c r="J16" s="182"/>
      <c r="K16" s="182"/>
      <c r="L16" s="175"/>
      <c r="M16" s="182"/>
      <c r="N16" s="175"/>
      <c r="O16" s="182"/>
      <c r="P16" s="175"/>
      <c r="Q16" s="182"/>
      <c r="R16" s="308">
        <v>0</v>
      </c>
      <c r="S16" s="171">
        <v>8</v>
      </c>
      <c r="T16" s="171">
        <v>60</v>
      </c>
      <c r="U16" s="171">
        <v>1100</v>
      </c>
      <c r="V16" s="322">
        <v>8</v>
      </c>
      <c r="W16" s="322">
        <v>60</v>
      </c>
      <c r="X16" s="322">
        <v>1100</v>
      </c>
      <c r="Y16" s="171">
        <v>0</v>
      </c>
      <c r="Z16" s="171"/>
      <c r="AA16" s="182"/>
      <c r="AB16" s="182"/>
      <c r="AC16" s="182"/>
      <c r="AD16" s="284">
        <v>29.22</v>
      </c>
      <c r="AE16" s="352">
        <v>985.9</v>
      </c>
      <c r="AF16" s="353" t="s">
        <v>255</v>
      </c>
      <c r="AG16" s="362">
        <v>990.3</v>
      </c>
      <c r="AH16" s="259"/>
    </row>
    <row r="17" spans="1:34" ht="12.75" customHeight="1" x14ac:dyDescent="0.2">
      <c r="A17" s="259"/>
      <c r="B17" s="344"/>
      <c r="C17" s="696" t="s">
        <v>74</v>
      </c>
      <c r="D17" s="697"/>
      <c r="E17" s="698"/>
      <c r="F17" s="342"/>
      <c r="G17" s="310">
        <f>IF(COUNT(G13:G16)=0,"",MAX(G13:G16))</f>
        <v>-23.5</v>
      </c>
      <c r="H17" s="312">
        <f>IF(COUNT(H13:H16)=0,"",MIN(H13:H16))</f>
        <v>-33.700000000000003</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IF(COUNT(C8:C11,C13:C16)=0,"",'Winds-Day'!I25)</f>
        <v>44.283932830337974</v>
      </c>
      <c r="D20" s="48">
        <f>IF(COUNT(D8:D11,D13:D16)=0,"",SUM(D8:D11,D13:D16)/COUNT(D8:D11,D13:D16))</f>
        <v>2.75</v>
      </c>
      <c r="E20" s="341">
        <f>IF((COUNT(G12,G17))=0,"",(MAX(G12,G17)))</f>
        <v>-22.4</v>
      </c>
      <c r="F20" s="313">
        <f>E20</f>
        <v>-22.4</v>
      </c>
      <c r="G20" s="305">
        <f>IF((COUNT(H12,H17))=0,"",(MIN(H12,H17)))</f>
        <v>-33.700000000000003</v>
      </c>
      <c r="H20" s="59">
        <f>IF((COUNT(E20:G20))=0,"",(AVERAGE(E20:G20)))</f>
        <v>-26.166666666666668</v>
      </c>
      <c r="I20" s="62" t="s">
        <v>87</v>
      </c>
      <c r="J20" s="289">
        <f>SUM(I8:I9)</f>
        <v>0</v>
      </c>
      <c r="K20" s="290">
        <f>SUM(J8:J9)</f>
        <v>0</v>
      </c>
      <c r="L20" s="301">
        <f>SUM(K8:K9)</f>
        <v>0</v>
      </c>
      <c r="M20" s="186">
        <v>-41</v>
      </c>
      <c r="N20" s="185">
        <f>M20*9/5+32</f>
        <v>-41.8</v>
      </c>
      <c r="O20" s="299">
        <f>SUM(M8:M11,M13:M16)</f>
        <v>0</v>
      </c>
      <c r="P20" s="298">
        <f>SUM(O8:O11,O13:O16)</f>
        <v>0</v>
      </c>
      <c r="Q20" s="300">
        <f>SUM(Q8:Q11,Q13:Q16)</f>
        <v>0</v>
      </c>
      <c r="R20" s="359">
        <f>SUM(R8:R11,R13:R16)</f>
        <v>0</v>
      </c>
      <c r="S20" s="60">
        <f>IF(COUNT(T8:T11,T13:T16)=0,"",VLOOKUP(MAX(S8:S16),S8:U16,2,FALSE))</f>
        <v>60</v>
      </c>
      <c r="T20" s="45">
        <f>IF(COUNT(S8:S11,S13:S16)=0,"",MAX(S8:S11,S13:S16))</f>
        <v>10</v>
      </c>
      <c r="U20" s="48">
        <f>IF(COUNT(U8:U11,U13:U16)=0,"",VLOOKUP(MAX(S8:S16),S8:U16,3,FALSE))</f>
        <v>1329</v>
      </c>
      <c r="V20" s="67">
        <f>IF(COUNT(W8:W11,W13:W16)=0,"",VLOOKUP(MAX(V8:V16),V8:X16,2,FALSE))</f>
        <v>70</v>
      </c>
      <c r="W20" s="68">
        <f>IF(COUNT(V8:V11,V13:V16)=0,"",MAX(V8:V11,V13:V16))</f>
        <v>12</v>
      </c>
      <c r="X20" s="187">
        <f>IF(COUNT(X8:X11,X13:X16)=0,"",VLOOKUP(MAX(V8:V16),V8:X16,3,FALSE))</f>
        <v>1355</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0.25</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29.22</v>
      </c>
      <c r="T23" s="44">
        <f>IF(COUNT(AD8:AD11,AD13:AD16)=0,"",MIN(AD8:AD16))</f>
        <v>29.18</v>
      </c>
      <c r="U23" s="44">
        <f>IF(COUNT(AD8:AD11,AD13:AD16)=0,"",AVERAGE(AD8:AD16))</f>
        <v>29.195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3.9999999999999147E-2</v>
      </c>
      <c r="X24" s="120">
        <f>IF(COUNT(E8:E11,E13:E16)=0,"",E20-G20)</f>
        <v>11.300000000000004</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040"/>
  <sheetViews>
    <sheetView showGridLines="0" showRowColHeaders="0" zoomScaleNormal="100" workbookViewId="0">
      <pane ySplit="7" topLeftCell="A8" activePane="bottomLeft" state="frozen"/>
      <selection activeCell="C9" sqref="C9"/>
      <selection pane="bottomLeft" activeCell="M14" sqref="M14"/>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154</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c r="T8" s="172"/>
      <c r="U8" s="319"/>
      <c r="V8" s="339"/>
      <c r="W8" s="339"/>
      <c r="X8" s="339"/>
      <c r="Y8" s="177"/>
      <c r="Z8" s="169"/>
      <c r="AA8" s="180"/>
      <c r="AB8" s="180"/>
      <c r="AC8" s="180"/>
      <c r="AD8" s="282"/>
      <c r="AE8" s="348"/>
      <c r="AF8" s="347"/>
      <c r="AG8" s="360"/>
      <c r="AH8" s="259"/>
    </row>
    <row r="9" spans="1:34" ht="12.75" customHeight="1" x14ac:dyDescent="0.2">
      <c r="A9" s="259"/>
      <c r="B9" s="50" t="s">
        <v>18</v>
      </c>
      <c r="C9" s="178">
        <v>30</v>
      </c>
      <c r="D9" s="170">
        <v>11</v>
      </c>
      <c r="E9" s="181">
        <v>-26.4</v>
      </c>
      <c r="F9" s="181">
        <v>-34.799999999999997</v>
      </c>
      <c r="G9" s="314">
        <v>-25.4</v>
      </c>
      <c r="H9" s="314">
        <v>-30.9</v>
      </c>
      <c r="I9" s="181"/>
      <c r="J9" s="181"/>
      <c r="K9" s="181"/>
      <c r="L9" s="174"/>
      <c r="M9" s="181"/>
      <c r="N9" s="174"/>
      <c r="O9" s="181"/>
      <c r="P9" s="174"/>
      <c r="Q9" s="181"/>
      <c r="R9" s="308"/>
      <c r="S9" s="170">
        <v>17</v>
      </c>
      <c r="T9" s="170">
        <v>20</v>
      </c>
      <c r="U9" s="170">
        <v>1733</v>
      </c>
      <c r="V9" s="322">
        <v>21</v>
      </c>
      <c r="W9" s="322">
        <v>20</v>
      </c>
      <c r="X9" s="322">
        <v>1707</v>
      </c>
      <c r="Y9" s="170"/>
      <c r="Z9" s="170"/>
      <c r="AA9" s="181"/>
      <c r="AB9" s="181"/>
      <c r="AC9" s="181"/>
      <c r="AD9" s="283">
        <v>29.18</v>
      </c>
      <c r="AE9" s="349">
        <v>985.9</v>
      </c>
      <c r="AF9" s="351" t="s">
        <v>256</v>
      </c>
      <c r="AG9" s="361">
        <v>990.4</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c r="T10" s="170"/>
      <c r="U10" s="318"/>
      <c r="V10" s="339"/>
      <c r="W10" s="339"/>
      <c r="X10" s="339"/>
      <c r="Y10" s="178"/>
      <c r="Z10" s="170"/>
      <c r="AA10" s="181"/>
      <c r="AB10" s="181"/>
      <c r="AC10" s="181"/>
      <c r="AD10" s="283"/>
      <c r="AE10" s="349"/>
      <c r="AF10" s="351"/>
      <c r="AG10" s="361"/>
      <c r="AH10" s="259"/>
    </row>
    <row r="11" spans="1:34" ht="12.75" customHeight="1" x14ac:dyDescent="0.2">
      <c r="A11" s="259"/>
      <c r="B11" s="52" t="s">
        <v>53</v>
      </c>
      <c r="C11" s="179">
        <v>40</v>
      </c>
      <c r="D11" s="171">
        <v>9</v>
      </c>
      <c r="E11" s="182">
        <v>-27.8</v>
      </c>
      <c r="F11" s="182">
        <v>-34.6</v>
      </c>
      <c r="G11" s="314">
        <v>-26.5</v>
      </c>
      <c r="H11" s="314">
        <v>-29.9</v>
      </c>
      <c r="I11" s="182"/>
      <c r="J11" s="182"/>
      <c r="K11" s="182"/>
      <c r="L11" s="175"/>
      <c r="M11" s="182"/>
      <c r="N11" s="175"/>
      <c r="O11" s="182"/>
      <c r="P11" s="175"/>
      <c r="Q11" s="182"/>
      <c r="R11" s="308"/>
      <c r="S11" s="171">
        <v>19</v>
      </c>
      <c r="T11" s="171">
        <v>50</v>
      </c>
      <c r="U11" s="171">
        <v>2145</v>
      </c>
      <c r="V11" s="322">
        <v>27</v>
      </c>
      <c r="W11" s="322">
        <v>40</v>
      </c>
      <c r="X11" s="322">
        <v>2143</v>
      </c>
      <c r="Y11" s="171"/>
      <c r="Z11" s="171"/>
      <c r="AA11" s="182"/>
      <c r="AB11" s="182"/>
      <c r="AC11" s="182"/>
      <c r="AD11" s="284">
        <v>29.22</v>
      </c>
      <c r="AE11" s="352">
        <v>985.7</v>
      </c>
      <c r="AF11" s="353" t="s">
        <v>257</v>
      </c>
      <c r="AG11" s="362">
        <v>990.2</v>
      </c>
      <c r="AH11" s="259"/>
    </row>
    <row r="12" spans="1:34" ht="12.75" customHeight="1" x14ac:dyDescent="0.2">
      <c r="A12" s="259"/>
      <c r="B12" s="344"/>
      <c r="C12" s="718" t="s">
        <v>74</v>
      </c>
      <c r="D12" s="719"/>
      <c r="E12" s="720"/>
      <c r="F12" s="345"/>
      <c r="G12" s="310">
        <f>IF(COUNT(G8:G11)=0,"",MAX(G8:G11))</f>
        <v>-25.4</v>
      </c>
      <c r="H12" s="311">
        <f>IF(COUNT(H8:H11)=0,"",MIN(H8:H11))</f>
        <v>-30.9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c r="T13" s="172"/>
      <c r="U13" s="319"/>
      <c r="V13" s="339"/>
      <c r="W13" s="339"/>
      <c r="X13" s="339"/>
      <c r="Y13" s="183"/>
      <c r="Z13" s="172"/>
      <c r="AA13" s="185"/>
      <c r="AB13" s="185"/>
      <c r="AC13" s="185"/>
      <c r="AD13" s="285"/>
      <c r="AE13" s="348"/>
      <c r="AF13" s="347"/>
      <c r="AG13" s="360"/>
      <c r="AH13" s="259"/>
    </row>
    <row r="14" spans="1:34" ht="12.75" customHeight="1" x14ac:dyDescent="0.2">
      <c r="A14" s="259"/>
      <c r="B14" s="54" t="s">
        <v>15</v>
      </c>
      <c r="C14" s="178">
        <v>0</v>
      </c>
      <c r="D14" s="170">
        <v>0</v>
      </c>
      <c r="E14" s="181">
        <v>-28.3</v>
      </c>
      <c r="F14" s="181">
        <v>-35.5</v>
      </c>
      <c r="G14" s="314">
        <v>-27.1</v>
      </c>
      <c r="H14" s="314">
        <v>-29.9</v>
      </c>
      <c r="I14" s="181"/>
      <c r="J14" s="181"/>
      <c r="K14" s="181"/>
      <c r="L14" s="174"/>
      <c r="M14" s="181"/>
      <c r="N14" s="174"/>
      <c r="O14" s="181"/>
      <c r="P14" s="174"/>
      <c r="Q14" s="181"/>
      <c r="R14" s="308"/>
      <c r="S14" s="170">
        <v>12</v>
      </c>
      <c r="T14" s="170">
        <v>40</v>
      </c>
      <c r="U14" s="170">
        <v>34</v>
      </c>
      <c r="V14" s="322">
        <v>16</v>
      </c>
      <c r="W14" s="322">
        <v>20</v>
      </c>
      <c r="X14" s="322">
        <v>348</v>
      </c>
      <c r="Y14" s="170"/>
      <c r="Z14" s="170"/>
      <c r="AA14" s="181"/>
      <c r="AB14" s="181"/>
      <c r="AC14" s="181"/>
      <c r="AD14" s="283">
        <v>29.31</v>
      </c>
      <c r="AE14" s="349">
        <v>988.6</v>
      </c>
      <c r="AF14" s="662" t="s">
        <v>258</v>
      </c>
      <c r="AG14" s="361">
        <v>993.1</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20</v>
      </c>
      <c r="D16" s="171">
        <v>7</v>
      </c>
      <c r="E16" s="182">
        <v>-27.2</v>
      </c>
      <c r="F16" s="182">
        <v>-32.700000000000003</v>
      </c>
      <c r="G16" s="314">
        <v>-26.5</v>
      </c>
      <c r="H16" s="314">
        <v>-29.3</v>
      </c>
      <c r="I16" s="182"/>
      <c r="J16" s="182"/>
      <c r="K16" s="182"/>
      <c r="L16" s="175"/>
      <c r="M16" s="182"/>
      <c r="N16" s="175"/>
      <c r="O16" s="182"/>
      <c r="P16" s="175"/>
      <c r="Q16" s="182"/>
      <c r="R16" s="308">
        <v>0</v>
      </c>
      <c r="S16" s="171">
        <v>12</v>
      </c>
      <c r="T16" s="171">
        <v>40</v>
      </c>
      <c r="U16" s="171">
        <v>617</v>
      </c>
      <c r="V16" s="322">
        <v>12</v>
      </c>
      <c r="W16" s="322">
        <v>40</v>
      </c>
      <c r="X16" s="322">
        <v>617</v>
      </c>
      <c r="Y16" s="171"/>
      <c r="Z16" s="171"/>
      <c r="AA16" s="182"/>
      <c r="AB16" s="182"/>
      <c r="AC16" s="182"/>
      <c r="AD16" s="284">
        <v>29.34</v>
      </c>
      <c r="AE16" s="352">
        <v>989.6</v>
      </c>
      <c r="AF16" s="663" t="s">
        <v>250</v>
      </c>
      <c r="AG16" s="362">
        <v>994.2</v>
      </c>
      <c r="AH16" s="259"/>
    </row>
    <row r="17" spans="1:34" ht="12.75" customHeight="1" x14ac:dyDescent="0.2">
      <c r="A17" s="259"/>
      <c r="B17" s="344"/>
      <c r="C17" s="696" t="s">
        <v>74</v>
      </c>
      <c r="D17" s="697"/>
      <c r="E17" s="698"/>
      <c r="F17" s="342"/>
      <c r="G17" s="310">
        <f>IF(COUNT(G13:G16)=0,"",MAX(G13:G16))</f>
        <v>-26.5</v>
      </c>
      <c r="H17" s="312">
        <f>IF(COUNT(H13:H16)=0,"",MIN(H13:H16))</f>
        <v>-29.9</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IF(COUNT(C8:C11,C13:C16)=0,"",'Winds-Day'!K25)</f>
        <v>30.743639217420323</v>
      </c>
      <c r="D20" s="48">
        <f>IF(COUNT(D8:D11,D13:D16)=0,"",SUM(D8:D11,D13:D16)/COUNT(D8:D11,D13:D16))</f>
        <v>6.75</v>
      </c>
      <c r="E20" s="341">
        <f>IF((COUNT(G12,G17))=0,"",(MAX(G12,G17)))</f>
        <v>-25.4</v>
      </c>
      <c r="F20" s="313">
        <f>E20</f>
        <v>-25.4</v>
      </c>
      <c r="G20" s="305">
        <f>IF((COUNT(H12,H17))=0,"",(MIN(H12,H17)))</f>
        <v>-30.9</v>
      </c>
      <c r="H20" s="59">
        <f>IF((COUNT(E20:G20))=0,"",(AVERAGE(E20:G20)))</f>
        <v>-27.233333333333331</v>
      </c>
      <c r="I20" s="62" t="s">
        <v>87</v>
      </c>
      <c r="J20" s="289">
        <f>SUM(I8:I9)</f>
        <v>0</v>
      </c>
      <c r="K20" s="290">
        <f>SUM(J8:J9)</f>
        <v>0</v>
      </c>
      <c r="L20" s="301">
        <f>SUM(K8:K9)</f>
        <v>0</v>
      </c>
      <c r="M20" s="186">
        <v>-46</v>
      </c>
      <c r="N20" s="185">
        <f>M20*9/5+32</f>
        <v>-50.8</v>
      </c>
      <c r="O20" s="299">
        <f>SUM(M8:M11,M13:M16)</f>
        <v>0</v>
      </c>
      <c r="P20" s="298">
        <f>SUM(O8:O11,O13:O16)</f>
        <v>0</v>
      </c>
      <c r="Q20" s="300">
        <f>SUM(Q8:Q11,Q13:Q16)</f>
        <v>0</v>
      </c>
      <c r="R20" s="359">
        <f>SUM(R8:R11,R13:R16)</f>
        <v>0</v>
      </c>
      <c r="S20" s="60">
        <f>IF(COUNT(T8:T11,T13:T16)=0,"",VLOOKUP(MAX(S8:S16),S8:U16,2,FALSE))</f>
        <v>50</v>
      </c>
      <c r="T20" s="45">
        <f>IF(COUNT(S8:S11,S13:S16)=0,"",MAX(S8:S11,S13:S16))</f>
        <v>19</v>
      </c>
      <c r="U20" s="48">
        <f>IF(COUNT(U8:U11,U13:U16)=0,"",VLOOKUP(MAX(S8:S16),S8:U16,3,FALSE))</f>
        <v>2145</v>
      </c>
      <c r="V20" s="67">
        <f>IF(COUNT(W8:W11,W13:W16)=0,"",VLOOKUP(MAX(V8:V16),V8:X16,2,FALSE))</f>
        <v>40</v>
      </c>
      <c r="W20" s="68">
        <f>IF(COUNT(V8:V11,V13:V16)=0,"",MAX(V8:V11,V13:V16))</f>
        <v>27</v>
      </c>
      <c r="X20" s="187">
        <f>IF(COUNT(X8:X11,X13:X16)=0,"",VLOOKUP(MAX(V8:V16),V8:X16,3,FALSE))</f>
        <v>2143</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t="str">
        <f>IF(COUNT(Y8:Y11,Y13:Y16)=0,"",AVERAGE(Y8:Y16))</f>
        <v/>
      </c>
      <c r="Z21" s="45" t="str">
        <f>IF(COUNT(Z8:Z11,Z13:Z16)=0,"",MIN(Z8:Z16))</f>
        <v/>
      </c>
      <c r="AA21" s="63" t="s">
        <v>88</v>
      </c>
      <c r="AB21" s="292">
        <f>SUM(AA10:AA11)</f>
        <v>0</v>
      </c>
      <c r="AC21" s="293">
        <f>SUM(AB10:AB11)</f>
        <v>0</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29.34</v>
      </c>
      <c r="T23" s="44">
        <f>IF(COUNT(AD8:AD11,AD13:AD16)=0,"",MIN(AD8:AD16))</f>
        <v>29.18</v>
      </c>
      <c r="U23" s="44">
        <f>IF(COUNT(AD8:AD11,AD13:AD16)=0,"",AVERAGE(AD8:AD16))</f>
        <v>29.262499999999999</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0.16000000000000014</v>
      </c>
      <c r="X24" s="120">
        <f>IF(COUNT(E8:E11,E13:E16)=0,"",E20-G20)</f>
        <v>5.5</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topLeftCell="B4" zoomScaleNormal="100" workbookViewId="0">
      <selection activeCell="V8" sqref="V8"/>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155</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v>8</v>
      </c>
      <c r="T8" s="172">
        <v>20</v>
      </c>
      <c r="U8" s="319">
        <v>1314</v>
      </c>
      <c r="V8" s="339"/>
      <c r="W8" s="339"/>
      <c r="X8" s="339"/>
      <c r="Y8" s="177"/>
      <c r="Z8" s="169"/>
      <c r="AA8" s="180"/>
      <c r="AB8" s="180"/>
      <c r="AC8" s="180"/>
      <c r="AD8" s="282"/>
      <c r="AE8" s="348"/>
      <c r="AF8" s="347"/>
      <c r="AG8" s="360"/>
      <c r="AH8" s="259"/>
    </row>
    <row r="9" spans="1:34" ht="12.75" customHeight="1" x14ac:dyDescent="0.2">
      <c r="A9" s="259"/>
      <c r="B9" s="50" t="s">
        <v>18</v>
      </c>
      <c r="C9" s="178">
        <v>0</v>
      </c>
      <c r="D9" s="170">
        <v>0</v>
      </c>
      <c r="E9" s="181">
        <v>-29.9</v>
      </c>
      <c r="F9" s="181">
        <v>-34.700000000000003</v>
      </c>
      <c r="G9" s="314">
        <v>-26.3</v>
      </c>
      <c r="H9" s="314">
        <v>-30.4</v>
      </c>
      <c r="I9" s="181"/>
      <c r="J9" s="181"/>
      <c r="K9" s="181"/>
      <c r="L9" s="174" t="s">
        <v>260</v>
      </c>
      <c r="M9" s="181">
        <v>2</v>
      </c>
      <c r="N9" s="174"/>
      <c r="O9" s="181"/>
      <c r="P9" s="174"/>
      <c r="Q9" s="181"/>
      <c r="R9" s="308"/>
      <c r="S9" s="170">
        <v>4</v>
      </c>
      <c r="T9" s="170">
        <v>70</v>
      </c>
      <c r="U9" s="170">
        <v>1616</v>
      </c>
      <c r="V9" s="322">
        <v>10</v>
      </c>
      <c r="W9" s="322">
        <v>20</v>
      </c>
      <c r="X9" s="322">
        <v>1311</v>
      </c>
      <c r="Y9" s="170">
        <v>8</v>
      </c>
      <c r="Z9" s="170">
        <v>17</v>
      </c>
      <c r="AA9" s="181"/>
      <c r="AB9" s="181"/>
      <c r="AC9" s="181">
        <v>6</v>
      </c>
      <c r="AD9" s="283">
        <v>29.29</v>
      </c>
      <c r="AE9" s="349">
        <v>998</v>
      </c>
      <c r="AF9" s="351" t="s">
        <v>259</v>
      </c>
      <c r="AG9" s="361">
        <v>992.5</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v>3</v>
      </c>
      <c r="T10" s="170">
        <v>90</v>
      </c>
      <c r="U10" s="318">
        <v>1842</v>
      </c>
      <c r="V10" s="339"/>
      <c r="W10" s="339"/>
      <c r="X10" s="339"/>
      <c r="Y10" s="178"/>
      <c r="Z10" s="170"/>
      <c r="AA10" s="181"/>
      <c r="AB10" s="181"/>
      <c r="AC10" s="181"/>
      <c r="AD10" s="283"/>
      <c r="AE10" s="349"/>
      <c r="AF10" s="351"/>
      <c r="AG10" s="361"/>
      <c r="AH10" s="259"/>
    </row>
    <row r="11" spans="1:34" ht="12.75" customHeight="1" x14ac:dyDescent="0.2">
      <c r="A11" s="259"/>
      <c r="B11" s="52" t="s">
        <v>53</v>
      </c>
      <c r="C11" s="179">
        <v>0</v>
      </c>
      <c r="D11" s="171">
        <v>0</v>
      </c>
      <c r="E11" s="182">
        <v>-30.2</v>
      </c>
      <c r="F11" s="182">
        <v>-34.9</v>
      </c>
      <c r="G11" s="314">
        <v>-28.3</v>
      </c>
      <c r="H11" s="314">
        <v>-30.9</v>
      </c>
      <c r="I11" s="182"/>
      <c r="J11" s="182"/>
      <c r="K11" s="182"/>
      <c r="L11" s="175" t="s">
        <v>260</v>
      </c>
      <c r="M11" s="182">
        <v>5</v>
      </c>
      <c r="N11" s="175"/>
      <c r="O11" s="182"/>
      <c r="P11" s="175"/>
      <c r="Q11" s="182"/>
      <c r="R11" s="308"/>
      <c r="S11" s="171">
        <v>4</v>
      </c>
      <c r="T11" s="171">
        <v>290</v>
      </c>
      <c r="U11" s="171">
        <v>2326</v>
      </c>
      <c r="V11" s="322">
        <v>5</v>
      </c>
      <c r="W11" s="322">
        <v>270</v>
      </c>
      <c r="X11" s="322">
        <v>2327</v>
      </c>
      <c r="Y11" s="171">
        <v>8</v>
      </c>
      <c r="Z11" s="171">
        <v>14</v>
      </c>
      <c r="AA11" s="182"/>
      <c r="AB11" s="182"/>
      <c r="AC11" s="182">
        <v>6</v>
      </c>
      <c r="AD11" s="284">
        <v>29.17</v>
      </c>
      <c r="AE11" s="352">
        <v>983.7</v>
      </c>
      <c r="AF11" s="353" t="s">
        <v>261</v>
      </c>
      <c r="AG11" s="362">
        <v>988.2</v>
      </c>
      <c r="AH11" s="259"/>
    </row>
    <row r="12" spans="1:34" ht="12.75" customHeight="1" x14ac:dyDescent="0.2">
      <c r="A12" s="259"/>
      <c r="B12" s="344"/>
      <c r="C12" s="718" t="s">
        <v>74</v>
      </c>
      <c r="D12" s="719"/>
      <c r="E12" s="720"/>
      <c r="F12" s="345"/>
      <c r="G12" s="310">
        <f>IF(COUNT(G8:G11)=0,"",MAX(G8:G11))</f>
        <v>-26.3</v>
      </c>
      <c r="H12" s="311">
        <f>IF(COUNT(H8:H11)=0,"",MIN(H8:H11))</f>
        <v>-30.9</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v>6</v>
      </c>
      <c r="T13" s="172">
        <v>300</v>
      </c>
      <c r="U13" s="319">
        <v>45</v>
      </c>
      <c r="V13" s="339"/>
      <c r="W13" s="339"/>
      <c r="X13" s="339"/>
      <c r="Y13" s="183"/>
      <c r="Z13" s="172"/>
      <c r="AA13" s="185"/>
      <c r="AB13" s="185"/>
      <c r="AC13" s="185"/>
      <c r="AD13" s="285"/>
      <c r="AE13" s="348"/>
      <c r="AF13" s="347"/>
      <c r="AG13" s="360"/>
      <c r="AH13" s="259"/>
    </row>
    <row r="14" spans="1:34" ht="12.75" customHeight="1" x14ac:dyDescent="0.2">
      <c r="A14" s="259"/>
      <c r="B14" s="54" t="s">
        <v>15</v>
      </c>
      <c r="C14" s="178">
        <v>0</v>
      </c>
      <c r="D14" s="170">
        <v>0</v>
      </c>
      <c r="E14" s="181">
        <v>-30.6</v>
      </c>
      <c r="F14" s="181">
        <v>-35.4</v>
      </c>
      <c r="G14" s="314">
        <v>-28.3</v>
      </c>
      <c r="H14" s="314">
        <v>-31</v>
      </c>
      <c r="I14" s="181"/>
      <c r="J14" s="181"/>
      <c r="K14" s="181"/>
      <c r="L14" s="664" t="s">
        <v>260</v>
      </c>
      <c r="M14" s="181">
        <v>2</v>
      </c>
      <c r="N14" s="174"/>
      <c r="O14" s="181"/>
      <c r="P14" s="174"/>
      <c r="Q14" s="181"/>
      <c r="R14" s="308"/>
      <c r="S14" s="170">
        <v>4</v>
      </c>
      <c r="T14" s="170">
        <v>260</v>
      </c>
      <c r="U14" s="170">
        <v>325</v>
      </c>
      <c r="V14" s="322">
        <v>6</v>
      </c>
      <c r="W14" s="322">
        <v>290</v>
      </c>
      <c r="X14" s="322">
        <v>45</v>
      </c>
      <c r="Y14" s="170">
        <v>8</v>
      </c>
      <c r="Z14" s="170">
        <v>5</v>
      </c>
      <c r="AA14" s="181"/>
      <c r="AB14" s="181"/>
      <c r="AC14" s="181">
        <v>6</v>
      </c>
      <c r="AD14" s="283">
        <v>29.01</v>
      </c>
      <c r="AE14" s="349">
        <v>978.5</v>
      </c>
      <c r="AF14" s="662" t="s">
        <v>262</v>
      </c>
      <c r="AG14" s="361">
        <v>983.1</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v>3</v>
      </c>
      <c r="T15" s="170">
        <v>140</v>
      </c>
      <c r="U15" s="318">
        <v>851</v>
      </c>
      <c r="V15" s="339"/>
      <c r="W15" s="339"/>
      <c r="X15" s="339"/>
      <c r="Y15" s="178"/>
      <c r="Z15" s="170"/>
      <c r="AA15" s="181"/>
      <c r="AB15" s="181"/>
      <c r="AC15" s="181"/>
      <c r="AD15" s="283"/>
      <c r="AE15" s="349"/>
      <c r="AF15" s="351"/>
      <c r="AG15" s="361"/>
      <c r="AH15" s="259"/>
    </row>
    <row r="16" spans="1:34" ht="12.75" customHeight="1" x14ac:dyDescent="0.2">
      <c r="A16" s="259"/>
      <c r="B16" s="55" t="s">
        <v>17</v>
      </c>
      <c r="C16" s="179">
        <v>0</v>
      </c>
      <c r="D16" s="171">
        <v>0</v>
      </c>
      <c r="E16" s="182">
        <v>-30.9</v>
      </c>
      <c r="F16" s="182">
        <v>-35.799999999999997</v>
      </c>
      <c r="G16" s="314">
        <v>-29.8</v>
      </c>
      <c r="H16" s="314">
        <v>-31.4</v>
      </c>
      <c r="I16" s="182"/>
      <c r="J16" s="182"/>
      <c r="K16" s="182"/>
      <c r="L16" s="175"/>
      <c r="M16" s="182"/>
      <c r="N16" s="175"/>
      <c r="O16" s="182"/>
      <c r="P16" s="175"/>
      <c r="Q16" s="182"/>
      <c r="R16" s="308" t="s">
        <v>264</v>
      </c>
      <c r="S16" s="171">
        <v>3</v>
      </c>
      <c r="T16" s="171">
        <v>180</v>
      </c>
      <c r="U16" s="171">
        <v>940</v>
      </c>
      <c r="V16" s="322">
        <v>4</v>
      </c>
      <c r="W16" s="322">
        <v>180</v>
      </c>
      <c r="X16" s="322">
        <v>938</v>
      </c>
      <c r="Y16" s="171">
        <v>8</v>
      </c>
      <c r="Z16" s="171">
        <v>4</v>
      </c>
      <c r="AA16" s="182"/>
      <c r="AB16" s="182"/>
      <c r="AC16" s="182">
        <v>6</v>
      </c>
      <c r="AD16" s="284">
        <v>28.92</v>
      </c>
      <c r="AE16" s="352">
        <v>975.6</v>
      </c>
      <c r="AF16" s="353" t="s">
        <v>263</v>
      </c>
      <c r="AG16" s="362">
        <v>980.2</v>
      </c>
      <c r="AH16" s="259"/>
    </row>
    <row r="17" spans="1:34" ht="12.75" customHeight="1" x14ac:dyDescent="0.2">
      <c r="A17" s="259"/>
      <c r="B17" s="344"/>
      <c r="C17" s="696" t="s">
        <v>74</v>
      </c>
      <c r="D17" s="697"/>
      <c r="E17" s="698"/>
      <c r="F17" s="342"/>
      <c r="G17" s="310">
        <f>IF(COUNT(G13:G16)=0,"",MAX(G13:G16))</f>
        <v>-28.3</v>
      </c>
      <c r="H17" s="312">
        <f>IF(COUNT(H13:H16)=0,"",MIN(H13:H16))</f>
        <v>-31.4</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t="e">
        <f>IF(COUNT(C8:C11,C13:C16)=0,"",'Winds-Day'!M25)</f>
        <v>#DIV/0!</v>
      </c>
      <c r="D20" s="48">
        <f>IF(COUNT(D8:D11,D13:D16)=0,"",SUM(D8:D11,D13:D16)/COUNT(D8:D11,D13:D16))</f>
        <v>0</v>
      </c>
      <c r="E20" s="341">
        <f>IF((COUNT(G12,G17))=0,"",(MAX(G12,G17)))</f>
        <v>-26.3</v>
      </c>
      <c r="F20" s="313">
        <f>E20</f>
        <v>-26.3</v>
      </c>
      <c r="G20" s="305">
        <f>IF((COUNT(H12,H17))=0,"",(MIN(H12,H17)))</f>
        <v>-31.4</v>
      </c>
      <c r="H20" s="59">
        <f>IF((COUNT(E20:G20))=0,"",(AVERAGE(E20:G20)))</f>
        <v>-28</v>
      </c>
      <c r="I20" s="62" t="s">
        <v>87</v>
      </c>
      <c r="J20" s="289">
        <f>SUM(I8:I9)</f>
        <v>0</v>
      </c>
      <c r="K20" s="290">
        <f>SUM(J8:J9)</f>
        <v>0</v>
      </c>
      <c r="L20" s="301">
        <f>SUM(K8:K9)</f>
        <v>0</v>
      </c>
      <c r="M20" s="186">
        <v>-39</v>
      </c>
      <c r="N20" s="185">
        <f>M20*9/5+32</f>
        <v>-38.200000000000003</v>
      </c>
      <c r="O20" s="299">
        <f>SUM(M8:M11,M13:M16)</f>
        <v>9</v>
      </c>
      <c r="P20" s="298">
        <f>SUM(O8:O11,O13:O16)</f>
        <v>0</v>
      </c>
      <c r="Q20" s="300">
        <f>SUM(Q8:Q11,Q13:Q16)</f>
        <v>0</v>
      </c>
      <c r="R20" s="359">
        <f>SUM(R8:R11,R13:R16)</f>
        <v>0</v>
      </c>
      <c r="S20" s="60">
        <f>IF(COUNT(T8:T11,T13:T16)=0,"",VLOOKUP(MAX(S8:S16),S8:U16,2,FALSE))</f>
        <v>20</v>
      </c>
      <c r="T20" s="45">
        <f>IF(COUNT(S8:S11,S13:S16)=0,"",MAX(S8:S11,S13:S16))</f>
        <v>8</v>
      </c>
      <c r="U20" s="48">
        <f>IF(COUNT(U8:U11,U13:U16)=0,"",VLOOKUP(MAX(S8:S16),S8:U16,3,FALSE))</f>
        <v>1314</v>
      </c>
      <c r="V20" s="67">
        <f>IF(COUNT(W8:W11,W13:W16)=0,"",VLOOKUP(MAX(V8:V16),V8:X16,2,FALSE))</f>
        <v>20</v>
      </c>
      <c r="W20" s="68">
        <f>IF(COUNT(V8:V11,V13:V16)=0,"",MAX(V8:V11,V13:V16))</f>
        <v>10</v>
      </c>
      <c r="X20" s="187">
        <f>IF(COUNT(X8:X11,X13:X16)=0,"",VLOOKUP(MAX(V8:V16),V8:X16,3,FALSE))</f>
        <v>1311</v>
      </c>
      <c r="Y20" s="695"/>
      <c r="Z20" s="695"/>
      <c r="AA20" s="62" t="s">
        <v>87</v>
      </c>
      <c r="AB20" s="289">
        <f>SUM(AA8:AA9)</f>
        <v>0</v>
      </c>
      <c r="AC20" s="290">
        <f>SUM(AB8:AB9)</f>
        <v>0</v>
      </c>
      <c r="AD20" s="291">
        <f>SUM(AC8:AC9)</f>
        <v>6</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4</v>
      </c>
      <c r="AA21" s="63" t="s">
        <v>88</v>
      </c>
      <c r="AB21" s="292">
        <f>SUM(AA10:AA11)</f>
        <v>0</v>
      </c>
      <c r="AC21" s="293">
        <f>SUM(AB10:AB11)</f>
        <v>0</v>
      </c>
      <c r="AD21" s="294">
        <f>SUM(AC10:AC11)</f>
        <v>6</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6</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29.29</v>
      </c>
      <c r="T23" s="44">
        <f>IF(COUNT(AD8:AD11,AD13:AD16)=0,"",MIN(AD8:AD16))</f>
        <v>28.92</v>
      </c>
      <c r="U23" s="44">
        <f>IF(COUNT(AD8:AD11,AD13:AD16)=0,"",AVERAGE(AD8:AD16))</f>
        <v>29.0975</v>
      </c>
      <c r="V23" s="680"/>
      <c r="W23" s="680"/>
      <c r="X23" s="683"/>
      <c r="Y23" s="35"/>
      <c r="Z23" s="18"/>
      <c r="AA23" s="61" t="s">
        <v>90</v>
      </c>
      <c r="AB23" s="295">
        <f>SUM(AA15:AA16)</f>
        <v>0</v>
      </c>
      <c r="AC23" s="296">
        <f>SUM(AB15:AB16)</f>
        <v>0</v>
      </c>
      <c r="AD23" s="297">
        <f>SUM(AC15:AC16)</f>
        <v>6</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0.36999999999999744</v>
      </c>
      <c r="X24" s="120">
        <f>IF(COUNT(E8:E11,E13:E16)=0,"",E20-G20)</f>
        <v>5.0999999999999979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N16" sqref="N16"/>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156</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v>6</v>
      </c>
      <c r="T8" s="172">
        <v>70</v>
      </c>
      <c r="U8" s="319">
        <v>1414</v>
      </c>
      <c r="V8" s="339"/>
      <c r="W8" s="339"/>
      <c r="X8" s="339"/>
      <c r="Y8" s="177"/>
      <c r="Z8" s="169"/>
      <c r="AA8" s="180"/>
      <c r="AB8" s="180"/>
      <c r="AC8" s="180"/>
      <c r="AD8" s="282"/>
      <c r="AE8" s="348"/>
      <c r="AF8" s="347"/>
      <c r="AG8" s="360"/>
      <c r="AH8" s="259"/>
    </row>
    <row r="9" spans="1:34" ht="12.75" customHeight="1" x14ac:dyDescent="0.2">
      <c r="A9" s="259"/>
      <c r="B9" s="50" t="s">
        <v>18</v>
      </c>
      <c r="C9" s="178">
        <v>80</v>
      </c>
      <c r="D9" s="170">
        <v>3</v>
      </c>
      <c r="E9" s="181">
        <v>-37.200000000000003</v>
      </c>
      <c r="F9" s="181">
        <v>-41.1</v>
      </c>
      <c r="G9" s="314">
        <v>-29.8</v>
      </c>
      <c r="H9" s="314">
        <v>-34.700000000000003</v>
      </c>
      <c r="I9" s="181">
        <v>1</v>
      </c>
      <c r="J9" s="181">
        <v>1</v>
      </c>
      <c r="K9" s="181">
        <v>1</v>
      </c>
      <c r="L9" s="174"/>
      <c r="M9" s="181"/>
      <c r="N9" s="174"/>
      <c r="O9" s="181"/>
      <c r="P9" s="174" t="s">
        <v>266</v>
      </c>
      <c r="Q9" s="181">
        <v>1</v>
      </c>
      <c r="R9" s="308"/>
      <c r="S9" s="170">
        <v>8</v>
      </c>
      <c r="T9" s="170">
        <v>70</v>
      </c>
      <c r="U9" s="170">
        <v>1550</v>
      </c>
      <c r="V9" s="322">
        <v>9</v>
      </c>
      <c r="W9" s="322">
        <v>70</v>
      </c>
      <c r="X9" s="322">
        <v>1527</v>
      </c>
      <c r="Y9" s="170">
        <v>1</v>
      </c>
      <c r="Z9" s="170"/>
      <c r="AA9" s="181"/>
      <c r="AB9" s="181"/>
      <c r="AC9" s="181"/>
      <c r="AD9" s="283">
        <v>28.93</v>
      </c>
      <c r="AE9" s="349">
        <v>975</v>
      </c>
      <c r="AF9" s="351" t="s">
        <v>265</v>
      </c>
      <c r="AG9" s="361">
        <v>979.5</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v>19</v>
      </c>
      <c r="T10" s="170">
        <v>60</v>
      </c>
      <c r="U10" s="318">
        <v>2059</v>
      </c>
      <c r="V10" s="339"/>
      <c r="W10" s="339"/>
      <c r="X10" s="339"/>
      <c r="Y10" s="178"/>
      <c r="Z10" s="170"/>
      <c r="AA10" s="181"/>
      <c r="AB10" s="181"/>
      <c r="AC10" s="181"/>
      <c r="AD10" s="283"/>
      <c r="AE10" s="349"/>
      <c r="AF10" s="351"/>
      <c r="AG10" s="361"/>
      <c r="AH10" s="259"/>
    </row>
    <row r="11" spans="1:34" ht="12.75" customHeight="1" x14ac:dyDescent="0.2">
      <c r="A11" s="259"/>
      <c r="B11" s="52" t="s">
        <v>53</v>
      </c>
      <c r="C11" s="179">
        <v>50</v>
      </c>
      <c r="D11" s="171">
        <v>14</v>
      </c>
      <c r="E11" s="182">
        <v>-31.5</v>
      </c>
      <c r="F11" s="182">
        <v>-36.5</v>
      </c>
      <c r="G11" s="314">
        <v>-30.8</v>
      </c>
      <c r="H11" s="314">
        <v>-35.200000000000003</v>
      </c>
      <c r="I11" s="182">
        <v>3</v>
      </c>
      <c r="J11" s="182">
        <v>3</v>
      </c>
      <c r="K11" s="182">
        <v>3</v>
      </c>
      <c r="L11" s="175" t="s">
        <v>260</v>
      </c>
      <c r="M11" s="182">
        <v>2</v>
      </c>
      <c r="N11" s="175"/>
      <c r="O11" s="182"/>
      <c r="P11" s="175" t="s">
        <v>266</v>
      </c>
      <c r="Q11" s="182">
        <v>4</v>
      </c>
      <c r="R11" s="308"/>
      <c r="S11" s="171">
        <v>20</v>
      </c>
      <c r="T11" s="171">
        <v>60</v>
      </c>
      <c r="U11" s="171">
        <v>2309</v>
      </c>
      <c r="V11" s="322">
        <v>23</v>
      </c>
      <c r="W11" s="322">
        <v>80</v>
      </c>
      <c r="X11" s="322">
        <v>2304</v>
      </c>
      <c r="Y11" s="171">
        <v>7</v>
      </c>
      <c r="Z11" s="171">
        <v>6</v>
      </c>
      <c r="AA11" s="182">
        <v>3</v>
      </c>
      <c r="AB11" s="182">
        <v>3</v>
      </c>
      <c r="AC11" s="182">
        <v>5</v>
      </c>
      <c r="AD11" s="284">
        <v>28.96</v>
      </c>
      <c r="AE11" s="352">
        <v>977</v>
      </c>
      <c r="AF11" s="353" t="s">
        <v>267</v>
      </c>
      <c r="AG11" s="362">
        <v>981.5</v>
      </c>
      <c r="AH11" s="259"/>
    </row>
    <row r="12" spans="1:34" ht="12.75" customHeight="1" x14ac:dyDescent="0.2">
      <c r="A12" s="259"/>
      <c r="B12" s="344"/>
      <c r="C12" s="718" t="s">
        <v>74</v>
      </c>
      <c r="D12" s="719"/>
      <c r="E12" s="720"/>
      <c r="F12" s="345"/>
      <c r="G12" s="310">
        <f>IF(COUNT(G8:G11)=0,"",MAX(G8:G11))</f>
        <v>-29.8</v>
      </c>
      <c r="H12" s="311">
        <f>IF(COUNT(H8:H11)=0,"",MIN(H8:H11))</f>
        <v>-35.200000000000003</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v>22</v>
      </c>
      <c r="T13" s="172">
        <v>40</v>
      </c>
      <c r="U13" s="319">
        <v>235</v>
      </c>
      <c r="V13" s="339"/>
      <c r="W13" s="339"/>
      <c r="X13" s="339"/>
      <c r="Y13" s="183"/>
      <c r="Z13" s="172"/>
      <c r="AA13" s="185"/>
      <c r="AB13" s="185"/>
      <c r="AC13" s="185"/>
      <c r="AD13" s="285"/>
      <c r="AE13" s="348"/>
      <c r="AF13" s="347"/>
      <c r="AG13" s="360"/>
      <c r="AH13" s="259"/>
    </row>
    <row r="14" spans="1:34" ht="12.75" customHeight="1" x14ac:dyDescent="0.2">
      <c r="A14" s="259"/>
      <c r="B14" s="54" t="s">
        <v>15</v>
      </c>
      <c r="C14" s="178">
        <v>70</v>
      </c>
      <c r="D14" s="170">
        <v>12</v>
      </c>
      <c r="E14" s="181">
        <v>-31.6</v>
      </c>
      <c r="F14" s="181">
        <v>-36.5</v>
      </c>
      <c r="G14" s="314">
        <v>-31.2</v>
      </c>
      <c r="H14" s="314">
        <v>-32.700000000000003</v>
      </c>
      <c r="I14" s="181"/>
      <c r="J14" s="181"/>
      <c r="K14" s="181"/>
      <c r="L14" s="664" t="s">
        <v>269</v>
      </c>
      <c r="M14" s="181"/>
      <c r="N14" s="174"/>
      <c r="O14" s="181"/>
      <c r="P14" s="174"/>
      <c r="Q14" s="181"/>
      <c r="R14" s="308"/>
      <c r="S14" s="170">
        <v>21</v>
      </c>
      <c r="T14" s="170">
        <v>40</v>
      </c>
      <c r="U14" s="170">
        <v>326</v>
      </c>
      <c r="V14" s="322">
        <v>28</v>
      </c>
      <c r="W14" s="322">
        <v>40</v>
      </c>
      <c r="X14" s="322">
        <v>251</v>
      </c>
      <c r="Y14" s="170">
        <v>8</v>
      </c>
      <c r="Z14" s="170"/>
      <c r="AA14" s="181"/>
      <c r="AB14" s="181"/>
      <c r="AC14" s="181"/>
      <c r="AD14" s="283">
        <v>29.03</v>
      </c>
      <c r="AE14" s="349">
        <v>979.3</v>
      </c>
      <c r="AF14" s="662" t="s">
        <v>268</v>
      </c>
      <c r="AG14" s="361">
        <v>983.9</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v>14</v>
      </c>
      <c r="T15" s="170">
        <v>100</v>
      </c>
      <c r="U15" s="318">
        <v>847</v>
      </c>
      <c r="V15" s="339"/>
      <c r="W15" s="339"/>
      <c r="X15" s="339"/>
      <c r="Y15" s="178"/>
      <c r="Z15" s="170"/>
      <c r="AA15" s="181"/>
      <c r="AB15" s="181"/>
      <c r="AC15" s="181"/>
      <c r="AD15" s="283"/>
      <c r="AE15" s="349"/>
      <c r="AF15" s="351"/>
      <c r="AG15" s="361"/>
      <c r="AH15" s="259"/>
    </row>
    <row r="16" spans="1:34" ht="12.75" customHeight="1" x14ac:dyDescent="0.2">
      <c r="A16" s="259"/>
      <c r="B16" s="55" t="s">
        <v>17</v>
      </c>
      <c r="C16" s="179">
        <v>70</v>
      </c>
      <c r="D16" s="171">
        <v>8</v>
      </c>
      <c r="E16" s="182">
        <v>-30.9</v>
      </c>
      <c r="F16" s="182">
        <v>-35.799999999999997</v>
      </c>
      <c r="G16" s="314">
        <v>-29.9</v>
      </c>
      <c r="H16" s="314">
        <v>-35.200000000000003</v>
      </c>
      <c r="I16" s="182"/>
      <c r="J16" s="182"/>
      <c r="K16" s="182"/>
      <c r="L16" s="665" t="s">
        <v>269</v>
      </c>
      <c r="M16" s="182"/>
      <c r="N16" s="175"/>
      <c r="O16" s="182"/>
      <c r="P16" s="175"/>
      <c r="Q16" s="182"/>
      <c r="R16" s="308" t="s">
        <v>264</v>
      </c>
      <c r="S16" s="171">
        <v>14</v>
      </c>
      <c r="T16" s="171">
        <v>100</v>
      </c>
      <c r="U16" s="171">
        <v>957</v>
      </c>
      <c r="V16" s="322">
        <v>17</v>
      </c>
      <c r="W16" s="322">
        <v>100</v>
      </c>
      <c r="X16" s="322">
        <v>1029</v>
      </c>
      <c r="Y16" s="171"/>
      <c r="Z16" s="171"/>
      <c r="AA16" s="182"/>
      <c r="AB16" s="182"/>
      <c r="AC16" s="182"/>
      <c r="AD16" s="284">
        <v>29.05</v>
      </c>
      <c r="AE16" s="352">
        <v>980</v>
      </c>
      <c r="AF16" s="663" t="s">
        <v>270</v>
      </c>
      <c r="AG16" s="362">
        <v>984.5</v>
      </c>
      <c r="AH16" s="259"/>
    </row>
    <row r="17" spans="1:34" ht="12.75" customHeight="1" x14ac:dyDescent="0.2">
      <c r="A17" s="259"/>
      <c r="B17" s="344"/>
      <c r="C17" s="696" t="s">
        <v>74</v>
      </c>
      <c r="D17" s="697"/>
      <c r="E17" s="698"/>
      <c r="F17" s="342"/>
      <c r="G17" s="310">
        <f>IF(COUNT(G13:G16)=0,"",MAX(G13:G16))</f>
        <v>-29.9</v>
      </c>
      <c r="H17" s="312">
        <f>IF(COUNT(H13:H16)=0,"",MIN(H13:H16))</f>
        <v>-35.200000000000003</v>
      </c>
      <c r="I17" s="337"/>
      <c r="J17" s="337"/>
      <c r="K17" s="334"/>
      <c r="L17" s="334"/>
      <c r="M17" s="334"/>
      <c r="N17" s="334"/>
      <c r="O17" s="334"/>
      <c r="P17" s="334"/>
      <c r="Q17" s="334">
        <v>50</v>
      </c>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IF(COUNT(C8:C11,C13:C16)=0,"",'Winds-Day'!O25)</f>
        <v>63.260291542279731</v>
      </c>
      <c r="D20" s="48">
        <f>IF(COUNT(D8:D11,D13:D16)=0,"",SUM(D8:D11,D13:D16)/COUNT(D8:D11,D13:D16))</f>
        <v>9.25</v>
      </c>
      <c r="E20" s="341">
        <f>IF((COUNT(G12,G17))=0,"",(MAX(G12,G17)))</f>
        <v>-29.8</v>
      </c>
      <c r="F20" s="313">
        <f>E20</f>
        <v>-29.8</v>
      </c>
      <c r="G20" s="305">
        <f>IF((COUNT(H12,H17))=0,"",(MIN(H12,H17)))</f>
        <v>-35.200000000000003</v>
      </c>
      <c r="H20" s="59">
        <f>IF((COUNT(E20:G20))=0,"",(AVERAGE(E20:G20)))</f>
        <v>-31.600000000000005</v>
      </c>
      <c r="I20" s="62" t="s">
        <v>87</v>
      </c>
      <c r="J20" s="289">
        <f>SUM(I8:I9)</f>
        <v>1</v>
      </c>
      <c r="K20" s="290">
        <f>SUM(J8:J9)</f>
        <v>1</v>
      </c>
      <c r="L20" s="301">
        <f>SUM(K8:K9)</f>
        <v>1</v>
      </c>
      <c r="M20" s="186">
        <v>-50</v>
      </c>
      <c r="N20" s="185">
        <f>M20*9/5+32</f>
        <v>-58</v>
      </c>
      <c r="O20" s="299">
        <f>SUM(M8:M11,M13:M16)</f>
        <v>2</v>
      </c>
      <c r="P20" s="298">
        <f>SUM(O8:O11,O13:O16)</f>
        <v>0</v>
      </c>
      <c r="Q20" s="300">
        <f>SUM(Q8:Q11,Q13:Q16)</f>
        <v>5</v>
      </c>
      <c r="R20" s="359">
        <f>SUM(R8:R11,R13:R16)</f>
        <v>0</v>
      </c>
      <c r="S20" s="60">
        <f>IF(COUNT(T8:T11,T13:T16)=0,"",VLOOKUP(MAX(S8:S16),S8:U16,2,FALSE))</f>
        <v>40</v>
      </c>
      <c r="T20" s="45">
        <f>IF(COUNT(S8:S11,S13:S16)=0,"",MAX(S8:S11,S13:S16))</f>
        <v>22</v>
      </c>
      <c r="U20" s="48">
        <f>IF(COUNT(U8:U11,U13:U16)=0,"",VLOOKUP(MAX(S8:S16),S8:U16,3,FALSE))</f>
        <v>235</v>
      </c>
      <c r="V20" s="67">
        <f>IF(COUNT(W8:W11,W13:W16)=0,"",VLOOKUP(MAX(V8:V16),V8:X16,2,FALSE))</f>
        <v>40</v>
      </c>
      <c r="W20" s="68">
        <f>IF(COUNT(V8:V11,V13:V16)=0,"",MAX(V8:V11,V13:V16))</f>
        <v>28</v>
      </c>
      <c r="X20" s="187">
        <f>IF(COUNT(X8:X11,X13:X16)=0,"",VLOOKUP(MAX(V8:V16),V8:X16,3,FALSE))</f>
        <v>251</v>
      </c>
      <c r="Y20" s="695"/>
      <c r="Z20" s="695"/>
      <c r="AA20" s="62" t="s">
        <v>87</v>
      </c>
      <c r="AB20" s="289">
        <f>SUM(AA8:AA9)</f>
        <v>0</v>
      </c>
      <c r="AC20" s="290">
        <f>SUM(AB8:AB9)</f>
        <v>0</v>
      </c>
      <c r="AD20" s="291">
        <f>SUM(AC8:AC9)</f>
        <v>0</v>
      </c>
      <c r="AE20" s="71"/>
      <c r="AF20" s="35"/>
      <c r="AG20" s="72"/>
      <c r="AH20" s="259"/>
    </row>
    <row r="21" spans="1:34" ht="12.75" customHeight="1" x14ac:dyDescent="0.2">
      <c r="A21" s="259"/>
      <c r="B21" s="38"/>
      <c r="C21" s="40"/>
      <c r="D21" s="40"/>
      <c r="E21" s="40"/>
      <c r="F21" s="40"/>
      <c r="G21" s="40"/>
      <c r="H21" s="40"/>
      <c r="I21" s="63" t="s">
        <v>88</v>
      </c>
      <c r="J21" s="292">
        <f>SUM(I10:I11)</f>
        <v>3</v>
      </c>
      <c r="K21" s="293">
        <f>SUM(J10:J11)</f>
        <v>3</v>
      </c>
      <c r="L21" s="293">
        <f>SUM(K10:K11)</f>
        <v>3</v>
      </c>
      <c r="M21" s="35"/>
      <c r="N21" s="35"/>
      <c r="O21" s="35"/>
      <c r="P21" s="35"/>
      <c r="Q21" s="35"/>
      <c r="R21" s="35"/>
      <c r="S21" s="723" t="s">
        <v>91</v>
      </c>
      <c r="T21" s="723"/>
      <c r="U21" s="723"/>
      <c r="V21" s="678" t="s">
        <v>86</v>
      </c>
      <c r="W21" s="678" t="s">
        <v>84</v>
      </c>
      <c r="X21" s="681" t="s">
        <v>85</v>
      </c>
      <c r="Y21" s="60">
        <f>IF(COUNT(Y8:Y11,Y13:Y16)=0,"",AVERAGE(Y8:Y16))</f>
        <v>5.333333333333333</v>
      </c>
      <c r="Z21" s="45">
        <f>IF(COUNT(Z8:Z11,Z13:Z16)=0,"",MIN(Z8:Z16))</f>
        <v>6</v>
      </c>
      <c r="AA21" s="63" t="s">
        <v>88</v>
      </c>
      <c r="AB21" s="292">
        <f>SUM(AA10:AA11)</f>
        <v>3</v>
      </c>
      <c r="AC21" s="293">
        <f>SUM(AB10:AB11)</f>
        <v>3</v>
      </c>
      <c r="AD21" s="294">
        <f>SUM(AC10:AC11)</f>
        <v>5</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0</v>
      </c>
      <c r="AC22" s="296">
        <f>SUM(AB13:AB14)</f>
        <v>0</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29.05</v>
      </c>
      <c r="T23" s="44">
        <f>IF(COUNT(AD8:AD11,AD13:AD16)=0,"",MIN(AD8:AD16))</f>
        <v>28.93</v>
      </c>
      <c r="U23" s="44">
        <f>IF(COUNT(AD8:AD11,AD13:AD16)=0,"",AVERAGE(AD8:AD16))</f>
        <v>28.9925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0.12000000000000099</v>
      </c>
      <c r="X24" s="120">
        <f>IF(COUNT(E8:E11,E13:E16)=0,"",E20-G20)</f>
        <v>5.4000000000000021</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S8" sqref="S8"/>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157</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v>18</v>
      </c>
      <c r="T8" s="172">
        <v>70</v>
      </c>
      <c r="U8" s="319">
        <v>1316</v>
      </c>
      <c r="V8" s="339"/>
      <c r="W8" s="339"/>
      <c r="X8" s="339"/>
      <c r="Y8" s="177"/>
      <c r="Z8" s="169"/>
      <c r="AA8" s="180"/>
      <c r="AB8" s="180"/>
      <c r="AC8" s="180"/>
      <c r="AD8" s="282"/>
      <c r="AE8" s="348"/>
      <c r="AF8" s="347"/>
      <c r="AG8" s="360"/>
      <c r="AH8" s="259"/>
    </row>
    <row r="9" spans="1:34" ht="12.75" customHeight="1" x14ac:dyDescent="0.2">
      <c r="A9" s="259"/>
      <c r="B9" s="50" t="s">
        <v>18</v>
      </c>
      <c r="C9" s="178">
        <v>90</v>
      </c>
      <c r="D9" s="170">
        <v>9</v>
      </c>
      <c r="E9" s="181">
        <v>-31.5</v>
      </c>
      <c r="F9" s="181">
        <v>-36.4</v>
      </c>
      <c r="G9" s="314">
        <v>-30.3</v>
      </c>
      <c r="H9" s="314">
        <v>-32</v>
      </c>
      <c r="I9" s="181"/>
      <c r="J9" s="181"/>
      <c r="K9" s="181"/>
      <c r="L9" s="174"/>
      <c r="M9" s="181"/>
      <c r="N9" s="174"/>
      <c r="O9" s="181"/>
      <c r="P9" s="174"/>
      <c r="Q9" s="181"/>
      <c r="R9" s="308"/>
      <c r="S9" s="170">
        <v>14</v>
      </c>
      <c r="T9" s="170">
        <v>90</v>
      </c>
      <c r="U9" s="170">
        <v>1536</v>
      </c>
      <c r="V9" s="322">
        <v>21</v>
      </c>
      <c r="W9" s="322">
        <v>80</v>
      </c>
      <c r="X9" s="322">
        <v>1344</v>
      </c>
      <c r="Y9" s="170">
        <v>8</v>
      </c>
      <c r="Z9" s="170">
        <v>26</v>
      </c>
      <c r="AA9" s="181"/>
      <c r="AB9" s="181"/>
      <c r="AC9" s="181">
        <v>6</v>
      </c>
      <c r="AD9" s="283">
        <v>29.17</v>
      </c>
      <c r="AE9" s="349">
        <v>984.2</v>
      </c>
      <c r="AF9" s="662" t="s">
        <v>271</v>
      </c>
      <c r="AG9" s="361">
        <v>988.7</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v>12</v>
      </c>
      <c r="T10" s="170">
        <v>50</v>
      </c>
      <c r="U10" s="318">
        <v>2053</v>
      </c>
      <c r="V10" s="339"/>
      <c r="W10" s="339"/>
      <c r="X10" s="339"/>
      <c r="Y10" s="178"/>
      <c r="Z10" s="170"/>
      <c r="AA10" s="181"/>
      <c r="AB10" s="181"/>
      <c r="AC10" s="181"/>
      <c r="AD10" s="283"/>
      <c r="AE10" s="349"/>
      <c r="AF10" s="351"/>
      <c r="AG10" s="361"/>
      <c r="AH10" s="259"/>
    </row>
    <row r="11" spans="1:34" ht="12.75" customHeight="1" x14ac:dyDescent="0.2">
      <c r="A11" s="259"/>
      <c r="B11" s="52" t="s">
        <v>53</v>
      </c>
      <c r="C11" s="179">
        <v>100</v>
      </c>
      <c r="D11" s="171">
        <v>12</v>
      </c>
      <c r="E11" s="182">
        <v>-25.9</v>
      </c>
      <c r="F11" s="182">
        <v>-30.2</v>
      </c>
      <c r="G11" s="314">
        <v>-25.6</v>
      </c>
      <c r="H11" s="314">
        <v>-31.7</v>
      </c>
      <c r="I11" s="182"/>
      <c r="J11" s="182"/>
      <c r="K11" s="182"/>
      <c r="L11" s="175" t="s">
        <v>260</v>
      </c>
      <c r="M11" s="182">
        <v>1.5</v>
      </c>
      <c r="N11" s="175"/>
      <c r="O11" s="182"/>
      <c r="P11" s="175" t="s">
        <v>266</v>
      </c>
      <c r="Q11" s="182">
        <v>2.5</v>
      </c>
      <c r="R11" s="308"/>
      <c r="S11" s="171">
        <v>22</v>
      </c>
      <c r="T11" s="171">
        <v>50</v>
      </c>
      <c r="U11" s="171">
        <v>2224</v>
      </c>
      <c r="V11" s="322">
        <v>26</v>
      </c>
      <c r="W11" s="322">
        <v>50</v>
      </c>
      <c r="X11" s="322">
        <v>2220</v>
      </c>
      <c r="Y11" s="171">
        <v>8</v>
      </c>
      <c r="Z11" s="171">
        <v>23</v>
      </c>
      <c r="AA11" s="182"/>
      <c r="AB11" s="182"/>
      <c r="AC11" s="182">
        <v>6</v>
      </c>
      <c r="AD11" s="284">
        <v>29.21</v>
      </c>
      <c r="AE11" s="352">
        <v>985.6</v>
      </c>
      <c r="AF11" s="353" t="s">
        <v>272</v>
      </c>
      <c r="AG11" s="362">
        <v>990.1</v>
      </c>
      <c r="AH11" s="259"/>
    </row>
    <row r="12" spans="1:34" ht="12.75" customHeight="1" x14ac:dyDescent="0.2">
      <c r="A12" s="259"/>
      <c r="B12" s="344"/>
      <c r="C12" s="718" t="s">
        <v>74</v>
      </c>
      <c r="D12" s="719"/>
      <c r="E12" s="720"/>
      <c r="F12" s="345"/>
      <c r="G12" s="310">
        <f>IF(COUNT(G8:G11)=0,"",MAX(G8:G11))</f>
        <v>-25.6</v>
      </c>
      <c r="H12" s="311">
        <f>IF(COUNT(H8:H11)=0,"",MIN(H8:H11))</f>
        <v>-32</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v>44</v>
      </c>
      <c r="T13" s="172">
        <v>130</v>
      </c>
      <c r="U13" s="319">
        <v>258</v>
      </c>
      <c r="V13" s="339"/>
      <c r="W13" s="339"/>
      <c r="X13" s="339"/>
      <c r="Y13" s="183"/>
      <c r="Z13" s="172"/>
      <c r="AA13" s="185"/>
      <c r="AB13" s="185"/>
      <c r="AC13" s="185"/>
      <c r="AD13" s="285"/>
      <c r="AE13" s="348"/>
      <c r="AF13" s="347"/>
      <c r="AG13" s="360"/>
      <c r="AH13" s="259"/>
    </row>
    <row r="14" spans="1:34" ht="12.75" customHeight="1" x14ac:dyDescent="0.2">
      <c r="A14" s="259"/>
      <c r="B14" s="54" t="s">
        <v>15</v>
      </c>
      <c r="C14" s="178">
        <v>90</v>
      </c>
      <c r="D14" s="170">
        <v>22</v>
      </c>
      <c r="E14" s="181">
        <v>-26.5</v>
      </c>
      <c r="F14" s="181">
        <v>-30.8</v>
      </c>
      <c r="G14" s="314">
        <v>-23.8</v>
      </c>
      <c r="H14" s="314">
        <v>-28.5</v>
      </c>
      <c r="I14" s="181"/>
      <c r="J14" s="181"/>
      <c r="K14" s="181"/>
      <c r="L14" s="174" t="s">
        <v>260</v>
      </c>
      <c r="M14" s="181">
        <v>6</v>
      </c>
      <c r="N14" s="174"/>
      <c r="O14" s="181"/>
      <c r="P14" s="174" t="s">
        <v>266</v>
      </c>
      <c r="Q14" s="181">
        <v>6</v>
      </c>
      <c r="R14" s="308"/>
      <c r="S14" s="170">
        <v>40</v>
      </c>
      <c r="T14" s="170">
        <v>130</v>
      </c>
      <c r="U14" s="170">
        <v>513</v>
      </c>
      <c r="V14" s="322"/>
      <c r="W14" s="322"/>
      <c r="X14" s="322"/>
      <c r="Y14" s="170">
        <v>8</v>
      </c>
      <c r="Z14" s="170">
        <v>0</v>
      </c>
      <c r="AA14" s="181">
        <v>4.5</v>
      </c>
      <c r="AB14" s="181">
        <v>1.5</v>
      </c>
      <c r="AC14" s="181"/>
      <c r="AD14" s="283">
        <v>29.24</v>
      </c>
      <c r="AE14" s="349">
        <v>986.6</v>
      </c>
      <c r="AF14" s="351" t="s">
        <v>274</v>
      </c>
      <c r="AG14" s="361">
        <v>991</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v>36</v>
      </c>
      <c r="T15" s="170">
        <v>130</v>
      </c>
      <c r="U15" s="318">
        <v>858</v>
      </c>
      <c r="V15" s="339"/>
      <c r="W15" s="339"/>
      <c r="X15" s="339"/>
      <c r="Y15" s="178"/>
      <c r="Z15" s="170"/>
      <c r="AA15" s="181"/>
      <c r="AB15" s="181"/>
      <c r="AC15" s="181"/>
      <c r="AD15" s="283"/>
      <c r="AE15" s="349"/>
      <c r="AF15" s="351"/>
      <c r="AG15" s="361"/>
      <c r="AH15" s="259"/>
    </row>
    <row r="16" spans="1:34" ht="12.75" customHeight="1" x14ac:dyDescent="0.2">
      <c r="A16" s="259"/>
      <c r="B16" s="55" t="s">
        <v>17</v>
      </c>
      <c r="C16" s="179">
        <v>140</v>
      </c>
      <c r="D16" s="171">
        <v>34</v>
      </c>
      <c r="E16" s="182">
        <v>-18.600000000000001</v>
      </c>
      <c r="F16" s="182">
        <v>-21.7</v>
      </c>
      <c r="G16" s="314">
        <v>-18.600000000000001</v>
      </c>
      <c r="H16" s="314">
        <v>-26.7</v>
      </c>
      <c r="I16" s="182"/>
      <c r="J16" s="182"/>
      <c r="K16" s="182"/>
      <c r="L16" s="175" t="s">
        <v>260</v>
      </c>
      <c r="M16" s="182">
        <v>3</v>
      </c>
      <c r="N16" s="175"/>
      <c r="O16" s="182"/>
      <c r="P16" s="175" t="s">
        <v>266</v>
      </c>
      <c r="Q16" s="182">
        <v>6</v>
      </c>
      <c r="R16" s="308" t="s">
        <v>264</v>
      </c>
      <c r="S16" s="171">
        <v>44</v>
      </c>
      <c r="T16" s="171">
        <v>140</v>
      </c>
      <c r="U16" s="171">
        <v>946</v>
      </c>
      <c r="V16" s="322">
        <v>53</v>
      </c>
      <c r="W16" s="322">
        <v>140</v>
      </c>
      <c r="X16" s="322">
        <v>944</v>
      </c>
      <c r="Y16" s="171">
        <v>8</v>
      </c>
      <c r="Z16" s="171">
        <v>0</v>
      </c>
      <c r="AA16" s="182">
        <v>5</v>
      </c>
      <c r="AB16" s="182">
        <v>1</v>
      </c>
      <c r="AC16" s="182"/>
      <c r="AD16" s="284">
        <v>29.12</v>
      </c>
      <c r="AE16" s="352">
        <v>982.6</v>
      </c>
      <c r="AF16" s="353" t="s">
        <v>273</v>
      </c>
      <c r="AG16" s="362">
        <v>986.8</v>
      </c>
      <c r="AH16" s="259"/>
    </row>
    <row r="17" spans="1:34" ht="12.75" customHeight="1" x14ac:dyDescent="0.2">
      <c r="A17" s="259"/>
      <c r="B17" s="344"/>
      <c r="C17" s="696" t="s">
        <v>74</v>
      </c>
      <c r="D17" s="697"/>
      <c r="E17" s="698"/>
      <c r="F17" s="342"/>
      <c r="G17" s="310">
        <f>IF(COUNT(G13:G16)=0,"",MAX(G13:G16))</f>
        <v>-18.600000000000001</v>
      </c>
      <c r="H17" s="312">
        <f>IF(COUNT(H13:H16)=0,"",MIN(H13:H16))</f>
        <v>-28.5</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IF(COUNT(C8:C11,C13:C16)=0,"",'Winds-Day'!Q25)</f>
        <v>113.50662944030803</v>
      </c>
      <c r="D20" s="48">
        <f>IF(COUNT(D8:D11,D13:D16)=0,"",SUM(D8:D11,D13:D16)/COUNT(D8:D11,D13:D16))</f>
        <v>19.25</v>
      </c>
      <c r="E20" s="341">
        <f>IF((COUNT(G12,G17))=0,"",(MAX(G12,G17)))</f>
        <v>-18.600000000000001</v>
      </c>
      <c r="F20" s="313">
        <f>E20</f>
        <v>-18.600000000000001</v>
      </c>
      <c r="G20" s="305">
        <f>IF((COUNT(H12,H17))=0,"",(MIN(H12,H17)))</f>
        <v>-32</v>
      </c>
      <c r="H20" s="59">
        <f>IF((COUNT(E20:G20))=0,"",(AVERAGE(E20:G20)))</f>
        <v>-23.066666666666666</v>
      </c>
      <c r="I20" s="62" t="s">
        <v>87</v>
      </c>
      <c r="J20" s="289">
        <f>SUM(I8:I9)</f>
        <v>0</v>
      </c>
      <c r="K20" s="290">
        <f>SUM(J8:J9)</f>
        <v>0</v>
      </c>
      <c r="L20" s="301">
        <f>SUM(K8:K9)</f>
        <v>0</v>
      </c>
      <c r="M20" s="186">
        <v>-47</v>
      </c>
      <c r="N20" s="185">
        <f>M20*9/5+32</f>
        <v>-52.599999999999994</v>
      </c>
      <c r="O20" s="299">
        <f>SUM(M8:M11,M13:M16)</f>
        <v>10.5</v>
      </c>
      <c r="P20" s="298">
        <f>SUM(O8:O11,O13:O16)</f>
        <v>0</v>
      </c>
      <c r="Q20" s="300">
        <f>SUM(Q8:Q11,Q13:Q16)</f>
        <v>14.5</v>
      </c>
      <c r="R20" s="359">
        <f>SUM(R8:R11,R13:R16)</f>
        <v>0</v>
      </c>
      <c r="S20" s="60">
        <f>IF(COUNT(T8:T11,T13:T16)=0,"",VLOOKUP(MAX(S8:S16),S8:U16,2,FALSE))</f>
        <v>130</v>
      </c>
      <c r="T20" s="45">
        <f>IF(COUNT(S8:S11,S13:S16)=0,"",MAX(S8:S11,S13:S16))</f>
        <v>44</v>
      </c>
      <c r="U20" s="48">
        <f>IF(COUNT(U8:U11,U13:U16)=0,"",VLOOKUP(MAX(S8:S16),S8:U16,3,FALSE))</f>
        <v>258</v>
      </c>
      <c r="V20" s="67">
        <f>IF(COUNT(W8:W11,W13:W16)=0,"",VLOOKUP(MAX(V8:V16),V8:X16,2,FALSE))</f>
        <v>140</v>
      </c>
      <c r="W20" s="68">
        <f>IF(COUNT(V8:V11,V13:V16)=0,"",MAX(V8:V11,V13:V16))</f>
        <v>53</v>
      </c>
      <c r="X20" s="187">
        <f>IF(COUNT(X8:X11,X13:X16)=0,"",VLOOKUP(MAX(V8:V16),V8:X16,3,FALSE))</f>
        <v>944</v>
      </c>
      <c r="Y20" s="695"/>
      <c r="Z20" s="695"/>
      <c r="AA20" s="62" t="s">
        <v>87</v>
      </c>
      <c r="AB20" s="289">
        <f>SUM(AA8:AA9)</f>
        <v>0</v>
      </c>
      <c r="AC20" s="290">
        <f>SUM(AB8:AB9)</f>
        <v>0</v>
      </c>
      <c r="AD20" s="291">
        <f>SUM(AC8:AC9)</f>
        <v>6</v>
      </c>
      <c r="AE20" s="71"/>
      <c r="AF20" s="35"/>
      <c r="AG20" s="72"/>
      <c r="AH20" s="259"/>
    </row>
    <row r="21" spans="1:34" ht="12.75" customHeight="1" x14ac:dyDescent="0.2">
      <c r="A21" s="259"/>
      <c r="B21" s="38"/>
      <c r="C21" s="40"/>
      <c r="D21" s="40"/>
      <c r="E21" s="40"/>
      <c r="F21" s="40"/>
      <c r="G21" s="40"/>
      <c r="H21" s="40"/>
      <c r="I21" s="63" t="s">
        <v>88</v>
      </c>
      <c r="J21" s="292">
        <f>SUM(I10:I11)</f>
        <v>0</v>
      </c>
      <c r="K21" s="293">
        <f>SUM(J10:J11)</f>
        <v>0</v>
      </c>
      <c r="L21" s="293">
        <f>SUM(K10:K11)</f>
        <v>0</v>
      </c>
      <c r="M21" s="35"/>
      <c r="N21" s="35"/>
      <c r="O21" s="35"/>
      <c r="P21" s="35"/>
      <c r="Q21" s="35"/>
      <c r="R21" s="35"/>
      <c r="S21" s="723" t="s">
        <v>91</v>
      </c>
      <c r="T21" s="723"/>
      <c r="U21" s="723"/>
      <c r="V21" s="678" t="s">
        <v>86</v>
      </c>
      <c r="W21" s="678" t="s">
        <v>84</v>
      </c>
      <c r="X21" s="681" t="s">
        <v>85</v>
      </c>
      <c r="Y21" s="60">
        <f>IF(COUNT(Y8:Y11,Y13:Y16)=0,"",AVERAGE(Y8:Y16))</f>
        <v>8</v>
      </c>
      <c r="Z21" s="45">
        <f>IF(COUNT(Z8:Z11,Z13:Z16)=0,"",MIN(Z8:Z16))</f>
        <v>0</v>
      </c>
      <c r="AA21" s="63" t="s">
        <v>88</v>
      </c>
      <c r="AB21" s="292">
        <f>SUM(AA10:AA11)</f>
        <v>0</v>
      </c>
      <c r="AC21" s="293">
        <f>SUM(AB10:AB11)</f>
        <v>0</v>
      </c>
      <c r="AD21" s="294">
        <f>SUM(AC10:AC11)</f>
        <v>6</v>
      </c>
      <c r="AE21" s="71"/>
      <c r="AF21" s="35"/>
      <c r="AG21" s="72"/>
      <c r="AH21" s="259"/>
    </row>
    <row r="22" spans="1:34" ht="12.75" customHeight="1" x14ac:dyDescent="0.2">
      <c r="A22" s="259"/>
      <c r="B22" s="38"/>
      <c r="C22" s="41"/>
      <c r="D22" s="35"/>
      <c r="E22" s="35"/>
      <c r="F22" s="35"/>
      <c r="G22" s="35"/>
      <c r="H22" s="35"/>
      <c r="I22" s="63" t="s">
        <v>89</v>
      </c>
      <c r="J22" s="295">
        <f>SUM(I13:I14)</f>
        <v>0</v>
      </c>
      <c r="K22" s="296">
        <f>SUM(J13:J14)</f>
        <v>0</v>
      </c>
      <c r="L22" s="296">
        <f>SUM(K13:K14)</f>
        <v>0</v>
      </c>
      <c r="M22" s="35"/>
      <c r="N22" s="35"/>
      <c r="O22" s="35"/>
      <c r="P22" s="35"/>
      <c r="Q22" s="35"/>
      <c r="R22" s="35"/>
      <c r="S22" s="46" t="s">
        <v>0</v>
      </c>
      <c r="T22" s="46" t="s">
        <v>1</v>
      </c>
      <c r="U22" s="46" t="s">
        <v>2</v>
      </c>
      <c r="V22" s="679"/>
      <c r="W22" s="679"/>
      <c r="X22" s="682"/>
      <c r="Y22" s="35"/>
      <c r="Z22" s="35"/>
      <c r="AA22" s="63" t="s">
        <v>89</v>
      </c>
      <c r="AB22" s="295">
        <f>SUM(AA13:AA14)</f>
        <v>4.5</v>
      </c>
      <c r="AC22" s="296">
        <f>SUM(AB13:AB14)</f>
        <v>1.5</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0</v>
      </c>
      <c r="K23" s="296">
        <f>SUM(J15:J16)</f>
        <v>0</v>
      </c>
      <c r="L23" s="296">
        <f>SUM(K15:K16)</f>
        <v>0</v>
      </c>
      <c r="M23" s="35"/>
      <c r="N23" s="35"/>
      <c r="O23" s="35"/>
      <c r="P23" s="35"/>
      <c r="Q23" s="35"/>
      <c r="R23" s="35"/>
      <c r="S23" s="44">
        <f>IF(COUNT(AD8:AD11,AD13:AD16)=0,"",MAX(AD8:AD16))</f>
        <v>29.24</v>
      </c>
      <c r="T23" s="44">
        <f>IF(COUNT(AD8:AD11,AD13:AD16)=0,"",MIN(AD8:AD16))</f>
        <v>29.12</v>
      </c>
      <c r="U23" s="44">
        <f>IF(COUNT(AD8:AD11,AD13:AD16)=0,"",AVERAGE(AD8:AD16))</f>
        <v>29.185000000000002</v>
      </c>
      <c r="V23" s="680"/>
      <c r="W23" s="680"/>
      <c r="X23" s="683"/>
      <c r="Y23" s="35"/>
      <c r="Z23" s="18"/>
      <c r="AA23" s="61" t="s">
        <v>90</v>
      </c>
      <c r="AB23" s="295">
        <f>SUM(AA15:AA16)</f>
        <v>5</v>
      </c>
      <c r="AC23" s="296">
        <f>SUM(AB15:AB16)</f>
        <v>1</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0.11999999999999744</v>
      </c>
      <c r="X24" s="120">
        <f>IF(COUNT(E8:E11,E13:E16)=0,"",E20-G20)</f>
        <v>13.399999999999999</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ignoredErrors>
    <ignoredError sqref="N20"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05"/>
  <sheetViews>
    <sheetView showGridLines="0" showRowColHeaders="0" zoomScaleNormal="100" workbookViewId="0">
      <pane ySplit="7" topLeftCell="A8" activePane="bottomLeft" state="frozen"/>
      <selection activeCell="C9" sqref="C9"/>
      <selection pane="bottomLeft" activeCell="AA16" sqref="AA16"/>
    </sheetView>
  </sheetViews>
  <sheetFormatPr defaultColWidth="0" defaultRowHeight="12.75" zeroHeight="1" x14ac:dyDescent="0.2"/>
  <cols>
    <col min="1" max="1" width="2.7109375" customWidth="1"/>
    <col min="2" max="2" width="6.5703125" bestFit="1" customWidth="1"/>
    <col min="3" max="8" width="6.140625" customWidth="1"/>
    <col min="9" max="9" width="6.5703125" bestFit="1" customWidth="1"/>
    <col min="10" max="11" width="6.140625" customWidth="1"/>
    <col min="12" max="12" width="7.5703125" bestFit="1" customWidth="1"/>
    <col min="13" max="13" width="6.140625" customWidth="1"/>
    <col min="14" max="14" width="6.7109375" customWidth="1"/>
    <col min="15" max="15" width="6.85546875" bestFit="1" customWidth="1"/>
    <col min="16" max="26" width="6.140625" customWidth="1"/>
    <col min="27" max="27" width="6.5703125" bestFit="1" customWidth="1"/>
    <col min="28" max="30" width="6.140625" customWidth="1"/>
    <col min="31" max="31" width="7.140625" customWidth="1"/>
    <col min="32" max="33" width="7.42578125" customWidth="1"/>
    <col min="34" max="34" width="2.7109375" customWidth="1"/>
  </cols>
  <sheetData>
    <row r="1" spans="1:34" ht="12.75" customHeight="1" thickBot="1"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77"/>
      <c r="AE1" s="303"/>
      <c r="AF1" s="259"/>
      <c r="AG1" s="259"/>
      <c r="AH1" s="259"/>
    </row>
    <row r="2" spans="1:34" ht="12.75" customHeight="1" thickBot="1" x14ac:dyDescent="0.25">
      <c r="A2" s="259"/>
      <c r="B2" s="32"/>
      <c r="C2" s="33"/>
      <c r="D2" s="29"/>
      <c r="E2" s="33"/>
      <c r="F2" s="33"/>
      <c r="G2" s="33"/>
      <c r="H2" s="33"/>
      <c r="I2" s="33"/>
      <c r="J2" s="33"/>
      <c r="K2" s="33"/>
      <c r="L2" s="33"/>
      <c r="M2" s="33"/>
      <c r="N2" s="33"/>
      <c r="O2" s="33"/>
      <c r="P2" s="33"/>
      <c r="Q2" s="33"/>
      <c r="R2" s="33"/>
      <c r="S2" s="33"/>
      <c r="T2" s="33"/>
      <c r="U2" s="33"/>
      <c r="V2" s="33"/>
      <c r="W2" s="33"/>
      <c r="X2" s="33"/>
      <c r="Y2" s="33"/>
      <c r="Z2" s="33"/>
      <c r="AA2" s="33"/>
      <c r="AB2" s="33"/>
      <c r="AC2" s="33"/>
      <c r="AD2" s="93"/>
      <c r="AE2" s="288"/>
      <c r="AF2" s="33"/>
      <c r="AG2" s="81"/>
      <c r="AH2" s="259"/>
    </row>
    <row r="3" spans="1:34" ht="12.75" customHeight="1" x14ac:dyDescent="0.2">
      <c r="A3" s="259"/>
      <c r="B3" s="34"/>
      <c r="C3" s="35"/>
      <c r="D3" s="35"/>
      <c r="E3" s="35"/>
      <c r="F3" s="35"/>
      <c r="G3" s="684" t="s">
        <v>73</v>
      </c>
      <c r="H3" s="685"/>
      <c r="I3" s="685"/>
      <c r="J3" s="685"/>
      <c r="K3" s="685"/>
      <c r="L3" s="685"/>
      <c r="M3" s="685"/>
      <c r="N3" s="685"/>
      <c r="O3" s="685"/>
      <c r="P3" s="685"/>
      <c r="Q3" s="685"/>
      <c r="R3" s="685"/>
      <c r="S3" s="685"/>
      <c r="T3" s="686"/>
      <c r="U3" s="35"/>
      <c r="V3" s="35"/>
      <c r="W3" s="35"/>
      <c r="X3" s="35"/>
      <c r="Y3" s="35"/>
      <c r="Z3" s="35"/>
      <c r="AA3" s="76"/>
      <c r="AB3" s="684" t="s">
        <v>158</v>
      </c>
      <c r="AC3" s="686"/>
      <c r="AD3" s="69"/>
      <c r="AE3" s="71"/>
      <c r="AF3" s="35"/>
      <c r="AG3" s="72"/>
      <c r="AH3" s="259"/>
    </row>
    <row r="4" spans="1:34" ht="12.75" customHeight="1" thickBot="1" x14ac:dyDescent="0.25">
      <c r="A4" s="259"/>
      <c r="B4" s="34"/>
      <c r="C4" s="35"/>
      <c r="D4" s="35"/>
      <c r="E4" s="35"/>
      <c r="F4" s="35"/>
      <c r="G4" s="687"/>
      <c r="H4" s="688"/>
      <c r="I4" s="688"/>
      <c r="J4" s="688"/>
      <c r="K4" s="688"/>
      <c r="L4" s="688"/>
      <c r="M4" s="688"/>
      <c r="N4" s="688"/>
      <c r="O4" s="688"/>
      <c r="P4" s="688"/>
      <c r="Q4" s="688"/>
      <c r="R4" s="688"/>
      <c r="S4" s="688"/>
      <c r="T4" s="689"/>
      <c r="U4" s="35"/>
      <c r="V4" s="35"/>
      <c r="W4" s="35"/>
      <c r="X4" s="35"/>
      <c r="Y4" s="35"/>
      <c r="Z4" s="35"/>
      <c r="AA4" s="76"/>
      <c r="AB4" s="687"/>
      <c r="AC4" s="689"/>
      <c r="AD4" s="69"/>
      <c r="AE4" s="71"/>
      <c r="AF4" s="35"/>
      <c r="AG4" s="72"/>
      <c r="AH4" s="259"/>
    </row>
    <row r="5" spans="1:34" ht="12.75" customHeight="1" x14ac:dyDescent="0.2">
      <c r="A5" s="259"/>
      <c r="B5" s="34"/>
      <c r="C5" s="35"/>
      <c r="D5" s="19"/>
      <c r="E5" s="35"/>
      <c r="F5" s="35"/>
      <c r="G5" s="35"/>
      <c r="H5" s="35"/>
      <c r="I5" s="35"/>
      <c r="J5" s="35"/>
      <c r="K5" s="36"/>
      <c r="L5" s="36"/>
      <c r="M5" s="36"/>
      <c r="N5" s="36"/>
      <c r="O5" s="36"/>
      <c r="P5" s="36"/>
      <c r="Q5" s="36"/>
      <c r="R5" s="36"/>
      <c r="S5" s="36"/>
      <c r="T5" s="36"/>
      <c r="U5" s="36"/>
      <c r="V5" s="36"/>
      <c r="W5" s="36"/>
      <c r="X5" s="36"/>
      <c r="Y5" s="323"/>
      <c r="Z5" s="711" t="s">
        <v>70</v>
      </c>
      <c r="AA5" s="36"/>
      <c r="AB5" s="36"/>
      <c r="AC5" s="35"/>
      <c r="AD5" s="69"/>
      <c r="AE5" s="705" t="s">
        <v>185</v>
      </c>
      <c r="AF5" s="35"/>
      <c r="AG5" s="72"/>
      <c r="AH5" s="259"/>
    </row>
    <row r="6" spans="1:34" ht="12.75" customHeight="1" x14ac:dyDescent="0.2">
      <c r="A6" s="259"/>
      <c r="B6" s="30" t="s">
        <v>62</v>
      </c>
      <c r="C6" s="690" t="s">
        <v>64</v>
      </c>
      <c r="D6" s="692"/>
      <c r="E6" s="18"/>
      <c r="F6" s="728" t="s">
        <v>190</v>
      </c>
      <c r="G6" s="690" t="s">
        <v>193</v>
      </c>
      <c r="H6" s="692"/>
      <c r="I6" s="690" t="s">
        <v>142</v>
      </c>
      <c r="J6" s="691"/>
      <c r="K6" s="692"/>
      <c r="L6" s="690" t="s">
        <v>134</v>
      </c>
      <c r="M6" s="691"/>
      <c r="N6" s="691"/>
      <c r="O6" s="691"/>
      <c r="P6" s="691"/>
      <c r="Q6" s="692"/>
      <c r="R6" s="708" t="s">
        <v>80</v>
      </c>
      <c r="S6" s="690" t="s">
        <v>132</v>
      </c>
      <c r="T6" s="691"/>
      <c r="U6" s="692"/>
      <c r="V6" s="690" t="s">
        <v>133</v>
      </c>
      <c r="W6" s="691"/>
      <c r="X6" s="691"/>
      <c r="Y6" s="724" t="s">
        <v>194</v>
      </c>
      <c r="Z6" s="712"/>
      <c r="AA6" s="690" t="s">
        <v>144</v>
      </c>
      <c r="AB6" s="691"/>
      <c r="AC6" s="692"/>
      <c r="AD6" s="258" t="s">
        <v>71</v>
      </c>
      <c r="AE6" s="706"/>
      <c r="AF6" s="708" t="s">
        <v>186</v>
      </c>
      <c r="AG6" s="358" t="s">
        <v>191</v>
      </c>
      <c r="AH6" s="259"/>
    </row>
    <row r="7" spans="1:34" ht="12.75" customHeight="1" x14ac:dyDescent="0.2">
      <c r="A7" s="259"/>
      <c r="B7" s="31" t="s">
        <v>63</v>
      </c>
      <c r="C7" s="23" t="s">
        <v>65</v>
      </c>
      <c r="D7" s="23" t="s">
        <v>66</v>
      </c>
      <c r="E7" s="304" t="s">
        <v>67</v>
      </c>
      <c r="F7" s="729"/>
      <c r="G7" s="23" t="s">
        <v>0</v>
      </c>
      <c r="H7" s="23" t="s">
        <v>1</v>
      </c>
      <c r="I7" s="23" t="s">
        <v>146</v>
      </c>
      <c r="J7" s="23" t="s">
        <v>147</v>
      </c>
      <c r="K7" s="23" t="s">
        <v>108</v>
      </c>
      <c r="L7" s="24" t="s">
        <v>59</v>
      </c>
      <c r="M7" s="24" t="s">
        <v>68</v>
      </c>
      <c r="N7" s="24" t="s">
        <v>60</v>
      </c>
      <c r="O7" s="24" t="s">
        <v>68</v>
      </c>
      <c r="P7" s="24" t="s">
        <v>61</v>
      </c>
      <c r="Q7" s="24" t="s">
        <v>68</v>
      </c>
      <c r="R7" s="715"/>
      <c r="S7" s="22" t="s">
        <v>66</v>
      </c>
      <c r="T7" s="23" t="s">
        <v>65</v>
      </c>
      <c r="U7" s="23" t="s">
        <v>62</v>
      </c>
      <c r="V7" s="320" t="s">
        <v>66</v>
      </c>
      <c r="W7" s="320" t="s">
        <v>65</v>
      </c>
      <c r="X7" s="321" t="s">
        <v>62</v>
      </c>
      <c r="Y7" s="725"/>
      <c r="Z7" s="713"/>
      <c r="AA7" s="22" t="s">
        <v>148</v>
      </c>
      <c r="AB7" s="23" t="s">
        <v>149</v>
      </c>
      <c r="AC7" s="23" t="s">
        <v>150</v>
      </c>
      <c r="AD7" s="258" t="s">
        <v>72</v>
      </c>
      <c r="AE7" s="707"/>
      <c r="AF7" s="709"/>
      <c r="AG7" s="363" t="s">
        <v>192</v>
      </c>
      <c r="AH7" s="259"/>
    </row>
    <row r="8" spans="1:34" ht="12.75" customHeight="1" x14ac:dyDescent="0.2">
      <c r="A8" s="259"/>
      <c r="B8" s="49" t="s">
        <v>13</v>
      </c>
      <c r="C8" s="177"/>
      <c r="D8" s="169"/>
      <c r="E8" s="180"/>
      <c r="F8" s="180"/>
      <c r="G8" s="329"/>
      <c r="H8" s="330"/>
      <c r="I8" s="180"/>
      <c r="J8" s="180"/>
      <c r="K8" s="180"/>
      <c r="L8" s="173"/>
      <c r="M8" s="180"/>
      <c r="N8" s="173"/>
      <c r="O8" s="180"/>
      <c r="P8" s="173"/>
      <c r="Q8" s="306"/>
      <c r="R8" s="340"/>
      <c r="S8" s="177">
        <v>37</v>
      </c>
      <c r="T8" s="172">
        <v>140</v>
      </c>
      <c r="U8" s="319">
        <v>1204</v>
      </c>
      <c r="V8" s="339"/>
      <c r="W8" s="339"/>
      <c r="X8" s="339"/>
      <c r="Y8" s="177"/>
      <c r="Z8" s="169"/>
      <c r="AA8" s="180"/>
      <c r="AB8" s="180"/>
      <c r="AC8" s="180"/>
      <c r="AD8" s="282"/>
      <c r="AE8" s="348"/>
      <c r="AF8" s="347"/>
      <c r="AG8" s="360"/>
      <c r="AH8" s="259"/>
    </row>
    <row r="9" spans="1:34" ht="12.75" customHeight="1" x14ac:dyDescent="0.2">
      <c r="A9" s="259"/>
      <c r="B9" s="50" t="s">
        <v>18</v>
      </c>
      <c r="C9" s="355">
        <v>130</v>
      </c>
      <c r="D9" s="170">
        <v>19</v>
      </c>
      <c r="E9" s="181">
        <v>-16</v>
      </c>
      <c r="F9" s="181">
        <v>-18.5</v>
      </c>
      <c r="G9" s="314">
        <v>-15.7</v>
      </c>
      <c r="H9" s="314">
        <v>-18.600000000000001</v>
      </c>
      <c r="I9" s="181">
        <v>6</v>
      </c>
      <c r="J9" s="181">
        <v>6</v>
      </c>
      <c r="K9" s="181">
        <v>6</v>
      </c>
      <c r="L9" s="174"/>
      <c r="M9" s="181"/>
      <c r="N9" s="174"/>
      <c r="O9" s="181"/>
      <c r="P9" s="174" t="s">
        <v>266</v>
      </c>
      <c r="Q9" s="181">
        <v>6</v>
      </c>
      <c r="R9" s="308"/>
      <c r="S9" s="170">
        <v>49</v>
      </c>
      <c r="T9" s="170">
        <v>170</v>
      </c>
      <c r="U9" s="170">
        <v>1610</v>
      </c>
      <c r="V9" s="322">
        <v>57</v>
      </c>
      <c r="W9" s="322">
        <v>170</v>
      </c>
      <c r="X9" s="322">
        <v>1609</v>
      </c>
      <c r="Y9" s="170">
        <v>8</v>
      </c>
      <c r="Z9" s="170">
        <v>0</v>
      </c>
      <c r="AA9" s="181">
        <v>5</v>
      </c>
      <c r="AB9" s="181">
        <v>1</v>
      </c>
      <c r="AC9" s="181"/>
      <c r="AD9" s="283">
        <v>29.1</v>
      </c>
      <c r="AE9" s="349">
        <v>981.8</v>
      </c>
      <c r="AF9" s="662" t="s">
        <v>275</v>
      </c>
      <c r="AG9" s="361">
        <v>986.2</v>
      </c>
      <c r="AH9" s="259"/>
    </row>
    <row r="10" spans="1:34" ht="12.75" customHeight="1" x14ac:dyDescent="0.2">
      <c r="A10" s="259"/>
      <c r="B10" s="51" t="s">
        <v>19</v>
      </c>
      <c r="C10" s="178"/>
      <c r="D10" s="170"/>
      <c r="E10" s="181"/>
      <c r="F10" s="181"/>
      <c r="G10" s="327"/>
      <c r="H10" s="328"/>
      <c r="I10" s="181"/>
      <c r="J10" s="181"/>
      <c r="K10" s="181"/>
      <c r="L10" s="174"/>
      <c r="M10" s="181"/>
      <c r="N10" s="174"/>
      <c r="O10" s="181"/>
      <c r="P10" s="174"/>
      <c r="Q10" s="307"/>
      <c r="R10" s="333"/>
      <c r="S10" s="178">
        <v>44</v>
      </c>
      <c r="T10" s="170">
        <v>140</v>
      </c>
      <c r="U10" s="318">
        <v>1924</v>
      </c>
      <c r="V10" s="339"/>
      <c r="W10" s="339"/>
      <c r="X10" s="339"/>
      <c r="Y10" s="178"/>
      <c r="Z10" s="170"/>
      <c r="AA10" s="181"/>
      <c r="AB10" s="181"/>
      <c r="AC10" s="181"/>
      <c r="AD10" s="283"/>
      <c r="AE10" s="349"/>
      <c r="AF10" s="351"/>
      <c r="AG10" s="361"/>
      <c r="AH10" s="259"/>
    </row>
    <row r="11" spans="1:34" ht="12.75" customHeight="1" x14ac:dyDescent="0.2">
      <c r="A11" s="259"/>
      <c r="B11" s="52" t="s">
        <v>53</v>
      </c>
      <c r="C11" s="179">
        <v>160</v>
      </c>
      <c r="D11" s="171">
        <v>38</v>
      </c>
      <c r="E11" s="182">
        <v>-14.5</v>
      </c>
      <c r="F11" s="182">
        <v>-16.899999999999999</v>
      </c>
      <c r="G11" s="314">
        <v>-13.1</v>
      </c>
      <c r="H11" s="314">
        <v>-16</v>
      </c>
      <c r="I11" s="182">
        <v>6</v>
      </c>
      <c r="J11" s="182">
        <v>6</v>
      </c>
      <c r="K11" s="182">
        <v>6</v>
      </c>
      <c r="L11" s="175"/>
      <c r="M11" s="182"/>
      <c r="N11" s="175"/>
      <c r="O11" s="182"/>
      <c r="P11" s="175" t="s">
        <v>266</v>
      </c>
      <c r="Q11" s="182">
        <v>6</v>
      </c>
      <c r="R11" s="308"/>
      <c r="S11" s="171">
        <v>54</v>
      </c>
      <c r="T11" s="171">
        <v>170</v>
      </c>
      <c r="U11" s="171">
        <v>2217</v>
      </c>
      <c r="V11" s="322">
        <v>62</v>
      </c>
      <c r="W11" s="322">
        <v>170</v>
      </c>
      <c r="X11" s="322">
        <v>2216</v>
      </c>
      <c r="Y11" s="171">
        <v>8</v>
      </c>
      <c r="Z11" s="171">
        <v>0</v>
      </c>
      <c r="AA11" s="182">
        <v>3</v>
      </c>
      <c r="AB11" s="182">
        <v>3</v>
      </c>
      <c r="AC11" s="182"/>
      <c r="AD11" s="284">
        <v>29.04</v>
      </c>
      <c r="AE11" s="352">
        <v>980.1</v>
      </c>
      <c r="AF11" s="353" t="s">
        <v>275</v>
      </c>
      <c r="AG11" s="362">
        <v>984</v>
      </c>
      <c r="AH11" s="259"/>
    </row>
    <row r="12" spans="1:34" ht="12.75" customHeight="1" x14ac:dyDescent="0.2">
      <c r="A12" s="259"/>
      <c r="B12" s="344"/>
      <c r="C12" s="718" t="s">
        <v>74</v>
      </c>
      <c r="D12" s="719"/>
      <c r="E12" s="720"/>
      <c r="F12" s="345"/>
      <c r="G12" s="310">
        <f>IF(COUNT(G8:G11)=0,"",MAX(G8:G11))</f>
        <v>-13.1</v>
      </c>
      <c r="H12" s="311">
        <f>IF(COUNT(H8:H11)=0,"",MIN(H8:H11))</f>
        <v>-18.600000000000001</v>
      </c>
      <c r="I12" s="331"/>
      <c r="J12" s="331"/>
      <c r="K12" s="331"/>
      <c r="L12" s="332"/>
      <c r="M12" s="331"/>
      <c r="N12" s="332"/>
      <c r="O12" s="331"/>
      <c r="P12" s="332"/>
      <c r="Q12" s="331"/>
      <c r="R12" s="333"/>
      <c r="S12" s="331"/>
      <c r="T12" s="331"/>
      <c r="U12" s="334"/>
      <c r="V12" s="331"/>
      <c r="W12" s="331"/>
      <c r="X12" s="334"/>
      <c r="Y12" s="331"/>
      <c r="Z12" s="331"/>
      <c r="AA12" s="331"/>
      <c r="AB12" s="331"/>
      <c r="AC12" s="331"/>
      <c r="AD12" s="335"/>
      <c r="AE12" s="346"/>
      <c r="AF12" s="337"/>
      <c r="AG12" s="338"/>
      <c r="AH12" s="259"/>
    </row>
    <row r="13" spans="1:34" ht="12.75" customHeight="1" x14ac:dyDescent="0.2">
      <c r="A13" s="259"/>
      <c r="B13" s="53" t="s">
        <v>14</v>
      </c>
      <c r="C13" s="183"/>
      <c r="D13" s="172"/>
      <c r="E13" s="185"/>
      <c r="F13" s="185"/>
      <c r="G13" s="329"/>
      <c r="H13" s="330"/>
      <c r="I13" s="185"/>
      <c r="J13" s="185"/>
      <c r="K13" s="185"/>
      <c r="L13" s="176"/>
      <c r="M13" s="185"/>
      <c r="N13" s="176"/>
      <c r="O13" s="185"/>
      <c r="P13" s="176"/>
      <c r="Q13" s="309"/>
      <c r="R13" s="340"/>
      <c r="S13" s="183">
        <v>44</v>
      </c>
      <c r="T13" s="172">
        <v>150</v>
      </c>
      <c r="U13" s="319">
        <v>22</v>
      </c>
      <c r="V13" s="339"/>
      <c r="W13" s="339"/>
      <c r="X13" s="339"/>
      <c r="Y13" s="183"/>
      <c r="Z13" s="172"/>
      <c r="AA13" s="185"/>
      <c r="AB13" s="185"/>
      <c r="AC13" s="185"/>
      <c r="AD13" s="285"/>
      <c r="AE13" s="348"/>
      <c r="AF13" s="347"/>
      <c r="AG13" s="360"/>
      <c r="AH13" s="259"/>
    </row>
    <row r="14" spans="1:34" ht="12.75" customHeight="1" x14ac:dyDescent="0.2">
      <c r="A14" s="259"/>
      <c r="B14" s="54" t="s">
        <v>15</v>
      </c>
      <c r="C14" s="178">
        <v>160</v>
      </c>
      <c r="D14" s="170">
        <v>35</v>
      </c>
      <c r="E14" s="181">
        <v>-13.9</v>
      </c>
      <c r="F14" s="181">
        <v>-17</v>
      </c>
      <c r="G14" s="314">
        <v>-13.5</v>
      </c>
      <c r="H14" s="314">
        <v>-15.2</v>
      </c>
      <c r="I14" s="181">
        <v>3</v>
      </c>
      <c r="J14" s="181">
        <v>3</v>
      </c>
      <c r="K14" s="181">
        <v>6</v>
      </c>
      <c r="L14" s="174"/>
      <c r="M14" s="181"/>
      <c r="N14" s="174"/>
      <c r="O14" s="181"/>
      <c r="P14" s="174" t="s">
        <v>266</v>
      </c>
      <c r="Q14" s="181">
        <v>6</v>
      </c>
      <c r="R14" s="308"/>
      <c r="S14" s="170">
        <v>38</v>
      </c>
      <c r="T14" s="170">
        <v>160</v>
      </c>
      <c r="U14" s="170">
        <v>548</v>
      </c>
      <c r="V14" s="322">
        <v>51</v>
      </c>
      <c r="W14" s="322">
        <v>150</v>
      </c>
      <c r="X14" s="322">
        <v>29</v>
      </c>
      <c r="Y14" s="170">
        <v>8</v>
      </c>
      <c r="Z14" s="170">
        <v>0</v>
      </c>
      <c r="AA14" s="181">
        <v>3</v>
      </c>
      <c r="AB14" s="181">
        <v>3</v>
      </c>
      <c r="AC14" s="181"/>
      <c r="AD14" s="283">
        <v>29.2</v>
      </c>
      <c r="AE14" s="349">
        <v>985</v>
      </c>
      <c r="AF14" s="351" t="s">
        <v>276</v>
      </c>
      <c r="AG14" s="361">
        <v>989.5</v>
      </c>
      <c r="AH14" s="259"/>
    </row>
    <row r="15" spans="1:34" ht="12.75" customHeight="1" x14ac:dyDescent="0.2">
      <c r="A15" s="259"/>
      <c r="B15" s="54" t="s">
        <v>16</v>
      </c>
      <c r="C15" s="184"/>
      <c r="D15" s="170"/>
      <c r="E15" s="181"/>
      <c r="F15" s="181"/>
      <c r="G15" s="327"/>
      <c r="H15" s="328"/>
      <c r="I15" s="181"/>
      <c r="J15" s="181"/>
      <c r="K15" s="181"/>
      <c r="L15" s="174"/>
      <c r="M15" s="181"/>
      <c r="N15" s="174"/>
      <c r="O15" s="181"/>
      <c r="P15" s="174"/>
      <c r="Q15" s="307"/>
      <c r="R15" s="333"/>
      <c r="S15" s="178"/>
      <c r="T15" s="170"/>
      <c r="U15" s="318"/>
      <c r="V15" s="339"/>
      <c r="W15" s="339"/>
      <c r="X15" s="339"/>
      <c r="Y15" s="178"/>
      <c r="Z15" s="170"/>
      <c r="AA15" s="181"/>
      <c r="AB15" s="181"/>
      <c r="AC15" s="181"/>
      <c r="AD15" s="283"/>
      <c r="AE15" s="349"/>
      <c r="AF15" s="351"/>
      <c r="AG15" s="361"/>
      <c r="AH15" s="259"/>
    </row>
    <row r="16" spans="1:34" ht="12.75" customHeight="1" x14ac:dyDescent="0.2">
      <c r="A16" s="259"/>
      <c r="B16" s="55" t="s">
        <v>17</v>
      </c>
      <c r="C16" s="179">
        <v>170</v>
      </c>
      <c r="D16" s="171">
        <v>26</v>
      </c>
      <c r="E16" s="182">
        <v>-13.1</v>
      </c>
      <c r="F16" s="182">
        <v>-17.100000000000001</v>
      </c>
      <c r="G16" s="314">
        <v>-12.6</v>
      </c>
      <c r="H16" s="314">
        <v>-14.5</v>
      </c>
      <c r="I16" s="182">
        <v>1</v>
      </c>
      <c r="J16" s="182">
        <v>2</v>
      </c>
      <c r="K16" s="182">
        <v>3</v>
      </c>
      <c r="L16" s="175"/>
      <c r="M16" s="182"/>
      <c r="N16" s="175"/>
      <c r="O16" s="182"/>
      <c r="P16" s="175" t="s">
        <v>266</v>
      </c>
      <c r="Q16" s="182">
        <v>6</v>
      </c>
      <c r="R16" s="308" t="s">
        <v>264</v>
      </c>
      <c r="S16" s="171">
        <v>40</v>
      </c>
      <c r="T16" s="171">
        <v>170</v>
      </c>
      <c r="U16" s="171">
        <v>847</v>
      </c>
      <c r="V16" s="322">
        <v>45</v>
      </c>
      <c r="W16" s="322">
        <v>170</v>
      </c>
      <c r="X16" s="322">
        <v>1102</v>
      </c>
      <c r="Y16" s="171">
        <v>8</v>
      </c>
      <c r="Z16" s="171">
        <v>46</v>
      </c>
      <c r="AA16" s="182"/>
      <c r="AB16" s="182"/>
      <c r="AC16" s="182"/>
      <c r="AD16" s="284">
        <v>29.41</v>
      </c>
      <c r="AE16" s="352">
        <v>992.3</v>
      </c>
      <c r="AF16" s="353"/>
      <c r="AG16" s="362"/>
      <c r="AH16" s="259"/>
    </row>
    <row r="17" spans="1:34" ht="12.75" customHeight="1" x14ac:dyDescent="0.2">
      <c r="A17" s="259"/>
      <c r="B17" s="344"/>
      <c r="C17" s="696" t="s">
        <v>74</v>
      </c>
      <c r="D17" s="697"/>
      <c r="E17" s="698"/>
      <c r="F17" s="342"/>
      <c r="G17" s="310">
        <f>IF(COUNT(G13:G16)=0,"",MAX(G13:G16))</f>
        <v>-12.6</v>
      </c>
      <c r="H17" s="312">
        <f>IF(COUNT(H13:H16)=0,"",MIN(H13:H16))</f>
        <v>-15.2</v>
      </c>
      <c r="I17" s="337"/>
      <c r="J17" s="337"/>
      <c r="K17" s="334"/>
      <c r="L17" s="334"/>
      <c r="M17" s="334"/>
      <c r="N17" s="334"/>
      <c r="O17" s="334"/>
      <c r="P17" s="334"/>
      <c r="Q17" s="334"/>
      <c r="R17" s="334"/>
      <c r="S17" s="334"/>
      <c r="T17" s="334"/>
      <c r="U17" s="334"/>
      <c r="V17" s="334"/>
      <c r="W17" s="334"/>
      <c r="X17" s="334"/>
      <c r="Y17" s="334"/>
      <c r="Z17" s="334"/>
      <c r="AA17" s="334"/>
      <c r="AB17" s="334"/>
      <c r="AC17" s="337"/>
      <c r="AD17" s="333"/>
      <c r="AE17" s="336"/>
      <c r="AF17" s="337"/>
      <c r="AG17" s="338"/>
      <c r="AH17" s="259"/>
    </row>
    <row r="18" spans="1:34" ht="12.75" customHeight="1" x14ac:dyDescent="0.2">
      <c r="A18" s="259"/>
      <c r="B18" s="34"/>
      <c r="C18" s="696" t="s">
        <v>98</v>
      </c>
      <c r="D18" s="698"/>
      <c r="E18" s="716"/>
      <c r="F18" s="722" t="s">
        <v>76</v>
      </c>
      <c r="G18" s="681" t="s">
        <v>77</v>
      </c>
      <c r="H18" s="681" t="s">
        <v>75</v>
      </c>
      <c r="I18" s="696" t="s">
        <v>142</v>
      </c>
      <c r="J18" s="697"/>
      <c r="K18" s="697"/>
      <c r="L18" s="698"/>
      <c r="M18" s="690" t="s">
        <v>79</v>
      </c>
      <c r="N18" s="692"/>
      <c r="O18" s="696" t="s">
        <v>97</v>
      </c>
      <c r="P18" s="697"/>
      <c r="Q18" s="698"/>
      <c r="R18" s="693" t="s">
        <v>78</v>
      </c>
      <c r="S18" s="666" t="s">
        <v>81</v>
      </c>
      <c r="T18" s="667"/>
      <c r="U18" s="668"/>
      <c r="V18" s="666" t="s">
        <v>82</v>
      </c>
      <c r="W18" s="667"/>
      <c r="X18" s="667"/>
      <c r="Y18" s="693" t="s">
        <v>69</v>
      </c>
      <c r="Z18" s="693" t="s">
        <v>70</v>
      </c>
      <c r="AA18" s="701" t="s">
        <v>144</v>
      </c>
      <c r="AB18" s="702"/>
      <c r="AC18" s="702"/>
      <c r="AD18" s="703"/>
      <c r="AE18" s="287"/>
      <c r="AF18" s="35"/>
      <c r="AG18" s="72"/>
      <c r="AH18" s="259"/>
    </row>
    <row r="19" spans="1:34" ht="12.75" customHeight="1" x14ac:dyDescent="0.2">
      <c r="A19" s="259"/>
      <c r="B19" s="34"/>
      <c r="C19" s="26" t="s">
        <v>65</v>
      </c>
      <c r="D19" s="26" t="s">
        <v>66</v>
      </c>
      <c r="E19" s="717"/>
      <c r="F19" s="715"/>
      <c r="G19" s="683"/>
      <c r="H19" s="710"/>
      <c r="I19" s="64" t="s">
        <v>62</v>
      </c>
      <c r="J19" s="43" t="s">
        <v>146</v>
      </c>
      <c r="K19" s="26" t="s">
        <v>147</v>
      </c>
      <c r="L19" s="25" t="s">
        <v>108</v>
      </c>
      <c r="M19" s="168" t="s">
        <v>20</v>
      </c>
      <c r="N19" s="28" t="s">
        <v>21</v>
      </c>
      <c r="O19" s="20" t="s">
        <v>59</v>
      </c>
      <c r="P19" s="20" t="s">
        <v>60</v>
      </c>
      <c r="Q19" s="20" t="s">
        <v>61</v>
      </c>
      <c r="R19" s="704"/>
      <c r="S19" s="28" t="s">
        <v>65</v>
      </c>
      <c r="T19" s="28" t="s">
        <v>66</v>
      </c>
      <c r="U19" s="28" t="s">
        <v>62</v>
      </c>
      <c r="V19" s="28" t="s">
        <v>65</v>
      </c>
      <c r="W19" s="28" t="s">
        <v>66</v>
      </c>
      <c r="X19" s="27" t="s">
        <v>62</v>
      </c>
      <c r="Y19" s="694"/>
      <c r="Z19" s="694"/>
      <c r="AA19" s="64" t="s">
        <v>62</v>
      </c>
      <c r="AB19" s="66" t="s">
        <v>148</v>
      </c>
      <c r="AC19" s="26" t="s">
        <v>149</v>
      </c>
      <c r="AD19" s="26" t="s">
        <v>150</v>
      </c>
      <c r="AE19" s="287"/>
      <c r="AF19" s="35"/>
      <c r="AG19" s="72"/>
      <c r="AH19" s="259"/>
    </row>
    <row r="20" spans="1:34" ht="12.75" customHeight="1" x14ac:dyDescent="0.2">
      <c r="A20" s="259"/>
      <c r="B20" s="37"/>
      <c r="C20" s="47">
        <f>IF(COUNT(C8:C11,C13:C16)=0,"",'Winds-Day'!S25)</f>
        <v>157.51911473527068</v>
      </c>
      <c r="D20" s="48">
        <f>IF(COUNT(D8:D11,D13:D16)=0,"",SUM(D8:D11,D13:D16)/COUNT(D8:D11,D13:D16))</f>
        <v>29.5</v>
      </c>
      <c r="E20" s="341">
        <f>IF((COUNT(G12,G17))=0,"",(MAX(G12,G17)))</f>
        <v>-12.6</v>
      </c>
      <c r="F20" s="313">
        <f>E20</f>
        <v>-12.6</v>
      </c>
      <c r="G20" s="305">
        <f>IF((COUNT(H12,H17))=0,"",(MIN(H12,H17)))</f>
        <v>-18.600000000000001</v>
      </c>
      <c r="H20" s="59">
        <f>IF((COUNT(E20:G20))=0,"",(AVERAGE(E20:G20)))</f>
        <v>-14.6</v>
      </c>
      <c r="I20" s="62" t="s">
        <v>87</v>
      </c>
      <c r="J20" s="289">
        <f>SUM(I8:I9)</f>
        <v>6</v>
      </c>
      <c r="K20" s="290">
        <f>SUM(J8:J9)</f>
        <v>6</v>
      </c>
      <c r="L20" s="301">
        <f>SUM(K8:K9)</f>
        <v>6</v>
      </c>
      <c r="M20" s="186">
        <v>-36</v>
      </c>
      <c r="N20" s="185">
        <f>M20*9/5+32</f>
        <v>-32.799999999999997</v>
      </c>
      <c r="O20" s="299">
        <f>SUM(M8:M11,M13:M16)</f>
        <v>0</v>
      </c>
      <c r="P20" s="298">
        <f>SUM(O8:O11,O13:O16)</f>
        <v>0</v>
      </c>
      <c r="Q20" s="300">
        <f>SUM(Q8:Q11,Q13:Q16)</f>
        <v>24</v>
      </c>
      <c r="R20" s="359">
        <f>SUM(R8:R11,R13:R16)</f>
        <v>0</v>
      </c>
      <c r="S20" s="60">
        <f>IF(COUNT(T8:T11,T13:T16)=0,"",VLOOKUP(MAX(S8:S16),S8:U16,2,FALSE))</f>
        <v>170</v>
      </c>
      <c r="T20" s="45">
        <f>IF(COUNT(S8:S11,S13:S16)=0,"",MAX(S8:S11,S13:S16))</f>
        <v>54</v>
      </c>
      <c r="U20" s="48">
        <f>IF(COUNT(U8:U11,U13:U16)=0,"",VLOOKUP(MAX(S8:S16),S8:U16,3,FALSE))</f>
        <v>2217</v>
      </c>
      <c r="V20" s="67">
        <f>IF(COUNT(W8:W11,W13:W16)=0,"",VLOOKUP(MAX(V8:V16),V8:X16,2,FALSE))</f>
        <v>170</v>
      </c>
      <c r="W20" s="68">
        <f>IF(COUNT(V8:V11,V13:V16)=0,"",MAX(V8:V11,V13:V16))</f>
        <v>62</v>
      </c>
      <c r="X20" s="187">
        <f>IF(COUNT(X8:X11,X13:X16)=0,"",VLOOKUP(MAX(V8:V16),V8:X16,3,FALSE))</f>
        <v>2216</v>
      </c>
      <c r="Y20" s="695"/>
      <c r="Z20" s="695"/>
      <c r="AA20" s="62" t="s">
        <v>87</v>
      </c>
      <c r="AB20" s="289">
        <f>SUM(AA8:AA9)</f>
        <v>5</v>
      </c>
      <c r="AC20" s="290">
        <f>SUM(AB8:AB9)</f>
        <v>1</v>
      </c>
      <c r="AD20" s="291">
        <f>SUM(AC8:AC9)</f>
        <v>0</v>
      </c>
      <c r="AE20" s="71"/>
      <c r="AF20" s="35"/>
      <c r="AG20" s="72"/>
      <c r="AH20" s="259"/>
    </row>
    <row r="21" spans="1:34" ht="12.75" customHeight="1" x14ac:dyDescent="0.2">
      <c r="A21" s="259"/>
      <c r="B21" s="38"/>
      <c r="C21" s="40"/>
      <c r="D21" s="40"/>
      <c r="E21" s="40"/>
      <c r="F21" s="40"/>
      <c r="G21" s="40"/>
      <c r="H21" s="40"/>
      <c r="I21" s="63" t="s">
        <v>88</v>
      </c>
      <c r="J21" s="292">
        <f>SUM(I10:I11)</f>
        <v>6</v>
      </c>
      <c r="K21" s="293">
        <f>SUM(J10:J11)</f>
        <v>6</v>
      </c>
      <c r="L21" s="293">
        <f>SUM(K10:K11)</f>
        <v>6</v>
      </c>
      <c r="M21" s="35"/>
      <c r="N21" s="35"/>
      <c r="O21" s="35"/>
      <c r="P21" s="35"/>
      <c r="Q21" s="35"/>
      <c r="R21" s="35"/>
      <c r="S21" s="723" t="s">
        <v>91</v>
      </c>
      <c r="T21" s="723"/>
      <c r="U21" s="723"/>
      <c r="V21" s="678" t="s">
        <v>86</v>
      </c>
      <c r="W21" s="678" t="s">
        <v>84</v>
      </c>
      <c r="X21" s="681" t="s">
        <v>85</v>
      </c>
      <c r="Y21" s="60">
        <f>IF(COUNT(Y8:Y11,Y13:Y16)=0,"",AVERAGE(Y8:Y16))</f>
        <v>8</v>
      </c>
      <c r="Z21" s="45">
        <f>IF(COUNT(Z8:Z11,Z13:Z16)=0,"",MIN(Z8:Z16))</f>
        <v>0</v>
      </c>
      <c r="AA21" s="63" t="s">
        <v>88</v>
      </c>
      <c r="AB21" s="292">
        <f>SUM(AA10:AA11)</f>
        <v>3</v>
      </c>
      <c r="AC21" s="293">
        <f>SUM(AB10:AB11)</f>
        <v>3</v>
      </c>
      <c r="AD21" s="294">
        <f>SUM(AC10:AC11)</f>
        <v>0</v>
      </c>
      <c r="AE21" s="71"/>
      <c r="AF21" s="35"/>
      <c r="AG21" s="72"/>
      <c r="AH21" s="259"/>
    </row>
    <row r="22" spans="1:34" ht="12.75" customHeight="1" x14ac:dyDescent="0.2">
      <c r="A22" s="259"/>
      <c r="B22" s="38"/>
      <c r="C22" s="41"/>
      <c r="D22" s="35"/>
      <c r="E22" s="35"/>
      <c r="F22" s="35"/>
      <c r="G22" s="35"/>
      <c r="H22" s="35"/>
      <c r="I22" s="63" t="s">
        <v>89</v>
      </c>
      <c r="J22" s="295">
        <f>SUM(I13:I14)</f>
        <v>3</v>
      </c>
      <c r="K22" s="296">
        <f>SUM(J13:J14)</f>
        <v>3</v>
      </c>
      <c r="L22" s="296">
        <f>SUM(K13:K14)</f>
        <v>6</v>
      </c>
      <c r="M22" s="35"/>
      <c r="N22" s="35"/>
      <c r="O22" s="35"/>
      <c r="P22" s="35"/>
      <c r="Q22" s="35"/>
      <c r="R22" s="35"/>
      <c r="S22" s="46" t="s">
        <v>0</v>
      </c>
      <c r="T22" s="46" t="s">
        <v>1</v>
      </c>
      <c r="U22" s="46" t="s">
        <v>2</v>
      </c>
      <c r="V22" s="679"/>
      <c r="W22" s="679"/>
      <c r="X22" s="682"/>
      <c r="Y22" s="35"/>
      <c r="Z22" s="35"/>
      <c r="AA22" s="63" t="s">
        <v>89</v>
      </c>
      <c r="AB22" s="295">
        <f>SUM(AA13:AA14)</f>
        <v>3</v>
      </c>
      <c r="AC22" s="296">
        <f>SUM(AB13:AB14)</f>
        <v>3</v>
      </c>
      <c r="AD22" s="297">
        <f>SUM(AC13:AC14)</f>
        <v>0</v>
      </c>
      <c r="AE22" s="71"/>
      <c r="AF22" s="35"/>
      <c r="AG22" s="72"/>
      <c r="AH22" s="259"/>
    </row>
    <row r="23" spans="1:34" ht="12.75" customHeight="1" x14ac:dyDescent="0.2">
      <c r="A23" s="259"/>
      <c r="B23" s="38"/>
      <c r="C23" s="40"/>
      <c r="D23" s="35"/>
      <c r="E23" s="35"/>
      <c r="F23" s="35"/>
      <c r="G23" s="35"/>
      <c r="H23" s="35"/>
      <c r="I23" s="61" t="s">
        <v>90</v>
      </c>
      <c r="J23" s="295">
        <f>SUM(I15:I16)</f>
        <v>1</v>
      </c>
      <c r="K23" s="296">
        <f>SUM(J15:J16)</f>
        <v>2</v>
      </c>
      <c r="L23" s="296">
        <f>SUM(K15:K16)</f>
        <v>3</v>
      </c>
      <c r="M23" s="35"/>
      <c r="N23" s="35"/>
      <c r="O23" s="35"/>
      <c r="P23" s="35"/>
      <c r="Q23" s="35"/>
      <c r="R23" s="35"/>
      <c r="S23" s="44">
        <f>IF(COUNT(AD8:AD11,AD13:AD16)=0,"",MAX(AD8:AD16))</f>
        <v>29.41</v>
      </c>
      <c r="T23" s="44">
        <f>IF(COUNT(AD8:AD11,AD13:AD16)=0,"",MIN(AD8:AD16))</f>
        <v>29.04</v>
      </c>
      <c r="U23" s="44">
        <f>IF(COUNT(AD8:AD11,AD13:AD16)=0,"",AVERAGE(AD8:AD16))</f>
        <v>29.1875</v>
      </c>
      <c r="V23" s="680"/>
      <c r="W23" s="680"/>
      <c r="X23" s="683"/>
      <c r="Y23" s="35"/>
      <c r="Z23" s="18"/>
      <c r="AA23" s="61" t="s">
        <v>90</v>
      </c>
      <c r="AB23" s="295">
        <f>SUM(AA15:AA16)</f>
        <v>0</v>
      </c>
      <c r="AC23" s="296">
        <f>SUM(AB15:AB16)</f>
        <v>0</v>
      </c>
      <c r="AD23" s="297">
        <f>SUM(AC15:AC16)</f>
        <v>0</v>
      </c>
      <c r="AE23" s="71"/>
      <c r="AF23" s="35"/>
      <c r="AG23" s="72"/>
      <c r="AH23" s="259"/>
    </row>
    <row r="24" spans="1:34" ht="12.75" customHeight="1" x14ac:dyDescent="0.2">
      <c r="A24" s="259"/>
      <c r="B24" s="38"/>
      <c r="C24" s="40"/>
      <c r="D24" s="35"/>
      <c r="E24" s="35"/>
      <c r="F24" s="35"/>
      <c r="G24" s="35"/>
      <c r="H24" s="35"/>
      <c r="I24" s="35"/>
      <c r="J24" s="35"/>
      <c r="K24" s="35"/>
      <c r="L24" s="35"/>
      <c r="M24" s="35"/>
      <c r="N24" s="35"/>
      <c r="O24" s="35"/>
      <c r="P24" s="35"/>
      <c r="Q24" s="35"/>
      <c r="R24" s="35"/>
      <c r="S24" s="35"/>
      <c r="T24" s="35"/>
      <c r="U24" s="35"/>
      <c r="V24" s="188">
        <f>COUNT(D8:D11,D13:D16)</f>
        <v>4</v>
      </c>
      <c r="W24" s="58">
        <f>IF(COUNT(AD8:AD11,AD13:AD16)=0,"",S23-T23)</f>
        <v>0.37000000000000099</v>
      </c>
      <c r="X24" s="120">
        <f>IF(COUNT(E8:E11,E13:E16)=0,"",E20-G20)</f>
        <v>6.0000000000000018</v>
      </c>
      <c r="Y24" s="35"/>
      <c r="Z24" s="35"/>
      <c r="AA24" s="35"/>
      <c r="AB24" s="65"/>
      <c r="AC24" s="65"/>
      <c r="AD24" s="65"/>
      <c r="AE24" s="71"/>
      <c r="AF24" s="35"/>
      <c r="AG24" s="72"/>
      <c r="AH24" s="259"/>
    </row>
    <row r="25" spans="1:34" ht="12.75" customHeight="1" thickBot="1" x14ac:dyDescent="0.25">
      <c r="A25" s="259"/>
      <c r="B25" s="38"/>
      <c r="C25" s="40"/>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69"/>
      <c r="AE25" s="71"/>
      <c r="AF25" s="35"/>
      <c r="AG25" s="72"/>
      <c r="AH25" s="259"/>
    </row>
    <row r="26" spans="1:34" ht="12.75" customHeight="1" x14ac:dyDescent="0.2">
      <c r="A26" s="259"/>
      <c r="B26" s="34"/>
      <c r="C26" s="669" t="s">
        <v>181</v>
      </c>
      <c r="D26" s="670"/>
      <c r="E26" s="670"/>
      <c r="F26" s="670"/>
      <c r="G26" s="670"/>
      <c r="H26" s="670"/>
      <c r="I26" s="671"/>
      <c r="J26" s="35"/>
      <c r="K26" s="35"/>
      <c r="L26" s="35"/>
      <c r="M26" s="35"/>
      <c r="N26" s="730" t="s">
        <v>188</v>
      </c>
      <c r="O26" s="670"/>
      <c r="P26" s="670"/>
      <c r="Q26" s="670"/>
      <c r="R26" s="670"/>
      <c r="S26" s="671"/>
      <c r="T26" s="35"/>
      <c r="U26" s="35"/>
      <c r="V26" s="35"/>
      <c r="W26" s="35"/>
      <c r="X26" s="669" t="s">
        <v>83</v>
      </c>
      <c r="Y26" s="670"/>
      <c r="Z26" s="670"/>
      <c r="AA26" s="670"/>
      <c r="AB26" s="670"/>
      <c r="AC26" s="671"/>
      <c r="AD26" s="69"/>
      <c r="AE26" s="71"/>
      <c r="AF26" s="35"/>
      <c r="AG26" s="72"/>
      <c r="AH26" s="259"/>
    </row>
    <row r="27" spans="1:34" ht="12.75" customHeight="1" x14ac:dyDescent="0.2">
      <c r="A27" s="303"/>
      <c r="B27" s="70"/>
      <c r="C27" s="672"/>
      <c r="D27" s="673"/>
      <c r="E27" s="673"/>
      <c r="F27" s="673"/>
      <c r="G27" s="673"/>
      <c r="H27" s="673"/>
      <c r="I27" s="674"/>
      <c r="J27" s="71"/>
      <c r="K27" s="71"/>
      <c r="L27" s="71"/>
      <c r="M27" s="71"/>
      <c r="N27" s="672"/>
      <c r="O27" s="673"/>
      <c r="P27" s="673"/>
      <c r="Q27" s="673"/>
      <c r="R27" s="673"/>
      <c r="S27" s="674"/>
      <c r="T27" s="71"/>
      <c r="U27" s="71"/>
      <c r="V27" s="71"/>
      <c r="W27" s="71"/>
      <c r="X27" s="672"/>
      <c r="Y27" s="673"/>
      <c r="Z27" s="673"/>
      <c r="AA27" s="673"/>
      <c r="AB27" s="673"/>
      <c r="AC27" s="674"/>
      <c r="AD27" s="286"/>
      <c r="AE27" s="71"/>
      <c r="AF27" s="35"/>
      <c r="AG27" s="72"/>
      <c r="AH27" s="259"/>
    </row>
    <row r="28" spans="1:34" ht="12.75" customHeight="1" x14ac:dyDescent="0.2">
      <c r="A28" s="259"/>
      <c r="B28" s="34"/>
      <c r="C28" s="672"/>
      <c r="D28" s="673"/>
      <c r="E28" s="673"/>
      <c r="F28" s="673"/>
      <c r="G28" s="673"/>
      <c r="H28" s="673"/>
      <c r="I28" s="674"/>
      <c r="J28" s="35"/>
      <c r="K28" s="35"/>
      <c r="L28" s="35"/>
      <c r="M28" s="35"/>
      <c r="N28" s="672"/>
      <c r="O28" s="673"/>
      <c r="P28" s="673"/>
      <c r="Q28" s="673"/>
      <c r="R28" s="673"/>
      <c r="S28" s="674"/>
      <c r="T28" s="35"/>
      <c r="U28" s="35"/>
      <c r="V28" s="35"/>
      <c r="W28" s="35"/>
      <c r="X28" s="672"/>
      <c r="Y28" s="673"/>
      <c r="Z28" s="673"/>
      <c r="AA28" s="673"/>
      <c r="AB28" s="673"/>
      <c r="AC28" s="674"/>
      <c r="AD28" s="69"/>
      <c r="AE28" s="35"/>
      <c r="AF28" s="35"/>
      <c r="AG28" s="72"/>
      <c r="AH28" s="259"/>
    </row>
    <row r="29" spans="1:34" ht="12.75" customHeight="1" x14ac:dyDescent="0.2">
      <c r="A29" s="260"/>
      <c r="B29" s="34"/>
      <c r="C29" s="672"/>
      <c r="D29" s="673"/>
      <c r="E29" s="673"/>
      <c r="F29" s="673"/>
      <c r="G29" s="673"/>
      <c r="H29" s="673"/>
      <c r="I29" s="674"/>
      <c r="J29" s="35"/>
      <c r="K29" s="35"/>
      <c r="L29" s="35"/>
      <c r="M29" s="35"/>
      <c r="N29" s="672"/>
      <c r="O29" s="673"/>
      <c r="P29" s="673"/>
      <c r="Q29" s="673"/>
      <c r="R29" s="673"/>
      <c r="S29" s="674"/>
      <c r="T29" s="35"/>
      <c r="U29" s="35"/>
      <c r="V29" s="35"/>
      <c r="W29" s="35"/>
      <c r="X29" s="672"/>
      <c r="Y29" s="673"/>
      <c r="Z29" s="673"/>
      <c r="AA29" s="673"/>
      <c r="AB29" s="673"/>
      <c r="AC29" s="674"/>
      <c r="AD29" s="69"/>
      <c r="AE29" s="35"/>
      <c r="AF29" s="35"/>
      <c r="AG29" s="72"/>
      <c r="AH29" s="259"/>
    </row>
    <row r="30" spans="1:34" ht="12.75" customHeight="1" thickBot="1" x14ac:dyDescent="0.25">
      <c r="A30" s="260"/>
      <c r="B30" s="34"/>
      <c r="C30" s="675"/>
      <c r="D30" s="676"/>
      <c r="E30" s="676"/>
      <c r="F30" s="676"/>
      <c r="G30" s="676"/>
      <c r="H30" s="676"/>
      <c r="I30" s="677"/>
      <c r="J30" s="35"/>
      <c r="K30" s="35"/>
      <c r="L30" s="35"/>
      <c r="M30" s="35"/>
      <c r="N30" s="675"/>
      <c r="O30" s="676"/>
      <c r="P30" s="676"/>
      <c r="Q30" s="676"/>
      <c r="R30" s="676"/>
      <c r="S30" s="677"/>
      <c r="T30" s="35"/>
      <c r="U30" s="35"/>
      <c r="V30" s="35"/>
      <c r="W30" s="35"/>
      <c r="X30" s="675"/>
      <c r="Y30" s="676"/>
      <c r="Z30" s="676"/>
      <c r="AA30" s="676"/>
      <c r="AB30" s="676"/>
      <c r="AC30" s="677"/>
      <c r="AD30" s="35"/>
      <c r="AE30" s="35"/>
      <c r="AF30" s="35"/>
      <c r="AG30" s="72"/>
      <c r="AH30" s="259"/>
    </row>
    <row r="31" spans="1:34" ht="12.75" customHeight="1" thickBot="1" x14ac:dyDescent="0.25">
      <c r="A31" s="260"/>
      <c r="B31" s="39"/>
      <c r="C31" s="42"/>
      <c r="D31" s="42"/>
      <c r="E31" s="42"/>
      <c r="F31" s="42"/>
      <c r="G31" s="42"/>
      <c r="H31" s="42"/>
      <c r="I31" s="73"/>
      <c r="J31" s="42"/>
      <c r="K31" s="42"/>
      <c r="L31" s="42"/>
      <c r="M31" s="42"/>
      <c r="N31" s="74"/>
      <c r="O31" s="73"/>
      <c r="P31" s="42"/>
      <c r="Q31" s="42"/>
      <c r="R31" s="42"/>
      <c r="S31" s="42"/>
      <c r="T31" s="42"/>
      <c r="U31" s="42"/>
      <c r="V31" s="42"/>
      <c r="W31" s="42"/>
      <c r="X31" s="42"/>
      <c r="Y31" s="42"/>
      <c r="Z31" s="42"/>
      <c r="AA31" s="42"/>
      <c r="AB31" s="42"/>
      <c r="AC31" s="42"/>
      <c r="AD31" s="42"/>
      <c r="AE31" s="42"/>
      <c r="AF31" s="42"/>
      <c r="AG31" s="75"/>
      <c r="AH31" s="259"/>
    </row>
    <row r="32" spans="1:34" ht="12.75" customHeight="1" x14ac:dyDescent="0.2">
      <c r="A32" s="260"/>
      <c r="B32" s="260"/>
      <c r="C32" s="260"/>
      <c r="D32" s="260"/>
      <c r="E32" s="260"/>
      <c r="F32" s="260"/>
      <c r="G32" s="260"/>
      <c r="H32" s="260"/>
      <c r="I32" s="260"/>
      <c r="J32" s="260"/>
      <c r="K32" s="260"/>
      <c r="L32" s="260"/>
      <c r="M32" s="260"/>
      <c r="N32" s="260"/>
      <c r="O32" s="302"/>
      <c r="P32" s="260"/>
      <c r="Q32" s="260"/>
      <c r="R32" s="260"/>
      <c r="S32" s="260"/>
      <c r="T32" s="260"/>
      <c r="U32" s="260"/>
      <c r="V32" s="260"/>
      <c r="W32" s="260"/>
      <c r="X32" s="260"/>
      <c r="Y32" s="260"/>
      <c r="Z32" s="260"/>
      <c r="AA32" s="260"/>
      <c r="AB32" s="260"/>
      <c r="AC32" s="260"/>
      <c r="AD32" s="260"/>
      <c r="AE32" s="260"/>
      <c r="AF32" s="259"/>
      <c r="AG32" s="259"/>
      <c r="AH32" s="259"/>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sheetData>
  <mergeCells count="38">
    <mergeCell ref="AF6:AF7"/>
    <mergeCell ref="C26:I30"/>
    <mergeCell ref="N26:S30"/>
    <mergeCell ref="X26:AC30"/>
    <mergeCell ref="Y18:Y20"/>
    <mergeCell ref="Z18:Z20"/>
    <mergeCell ref="O18:Q18"/>
    <mergeCell ref="R18:R19"/>
    <mergeCell ref="S18:U18"/>
    <mergeCell ref="F18:F19"/>
    <mergeCell ref="AE5:AE7"/>
    <mergeCell ref="H18:H19"/>
    <mergeCell ref="V18:X18"/>
    <mergeCell ref="F6:F7"/>
    <mergeCell ref="AA18:AD18"/>
    <mergeCell ref="I18:L18"/>
    <mergeCell ref="G18:G19"/>
    <mergeCell ref="AA6:AC6"/>
    <mergeCell ref="C6:D6"/>
    <mergeCell ref="C12:E12"/>
    <mergeCell ref="C17:E17"/>
    <mergeCell ref="C18:D18"/>
    <mergeCell ref="E18:E19"/>
    <mergeCell ref="S21:U21"/>
    <mergeCell ref="V21:V23"/>
    <mergeCell ref="W21:W23"/>
    <mergeCell ref="X21:X23"/>
    <mergeCell ref="M18:N18"/>
    <mergeCell ref="G3:T4"/>
    <mergeCell ref="AB3:AC4"/>
    <mergeCell ref="Z5:Z7"/>
    <mergeCell ref="G6:H6"/>
    <mergeCell ref="I6:K6"/>
    <mergeCell ref="L6:Q6"/>
    <mergeCell ref="R6:R7"/>
    <mergeCell ref="S6:U6"/>
    <mergeCell ref="V6:X6"/>
    <mergeCell ref="Y6:Y7"/>
  </mergeCells>
  <phoneticPr fontId="0" type="noConversion"/>
  <pageMargins left="0.75" right="0.75" top="1" bottom="1" header="0.5" footer="0.5"/>
  <pageSetup scale="5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vt:i4>
      </vt:variant>
    </vt:vector>
  </HeadingPairs>
  <TitlesOfParts>
    <vt:vector size="38" baseType="lpstr">
      <vt:lpstr>Day1</vt:lpstr>
      <vt:lpstr>Day2</vt:lpstr>
      <vt:lpstr>Day3</vt:lpstr>
      <vt:lpstr>Day4</vt:lpstr>
      <vt:lpstr>Day5</vt:lpstr>
      <vt:lpstr>Day6</vt:lpstr>
      <vt:lpstr>Day7</vt:lpstr>
      <vt:lpstr>Day8</vt:lpstr>
      <vt:lpstr>Day9</vt:lpstr>
      <vt:lpstr>Day10</vt:lpstr>
      <vt:lpstr>Day11</vt:lpstr>
      <vt:lpstr>Day12</vt:lpstr>
      <vt:lpstr>Day13</vt:lpstr>
      <vt:lpstr>Day14</vt:lpstr>
      <vt:lpstr>Day15</vt:lpstr>
      <vt:lpstr>Day16</vt:lpstr>
      <vt:lpstr>Day17</vt:lpstr>
      <vt:lpstr>Day18</vt:lpstr>
      <vt:lpstr>Day19</vt:lpstr>
      <vt:lpstr>Day20</vt:lpstr>
      <vt:lpstr>Day21</vt:lpstr>
      <vt:lpstr>Day22</vt:lpstr>
      <vt:lpstr>Day23</vt:lpstr>
      <vt:lpstr>Day24</vt:lpstr>
      <vt:lpstr>Day25</vt:lpstr>
      <vt:lpstr>Day26</vt:lpstr>
      <vt:lpstr>Day27</vt:lpstr>
      <vt:lpstr>Day28</vt:lpstr>
      <vt:lpstr>Day29</vt:lpstr>
      <vt:lpstr>Day30</vt:lpstr>
      <vt:lpstr>Day31</vt:lpstr>
      <vt:lpstr>Winds-Day</vt:lpstr>
      <vt:lpstr>Winds-Month</vt:lpstr>
      <vt:lpstr>Month</vt:lpstr>
      <vt:lpstr>CLIMAT</vt:lpstr>
      <vt:lpstr>'Day1'!Print_Area</vt:lpstr>
      <vt:lpstr>'Winds-Day'!Print_Area</vt:lpstr>
      <vt:lpstr>'Winds-Month'!Print_Area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Serco</dc:creator>
  <cp:lastModifiedBy>Deutschman, Jenna (Contractor)</cp:lastModifiedBy>
  <cp:lastPrinted>2001-10-22T18:11:55Z</cp:lastPrinted>
  <dcterms:created xsi:type="dcterms:W3CDTF">1998-04-22T15:46:48Z</dcterms:created>
  <dcterms:modified xsi:type="dcterms:W3CDTF">2023-09-30T12:10:17Z</dcterms:modified>
</cp:coreProperties>
</file>