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4370" windowHeight="15660"/>
  </bookViews>
  <sheets>
    <sheet name="F-6 Spreadsheet (C)" sheetId="1" r:id="rId1"/>
  </sheets>
  <definedNames>
    <definedName name="_xlnm.Print_Area" localSheetId="0">'F-6 Spreadsheet (C)'!$B$2:$Y$76</definedName>
  </definedNames>
  <calcPr calcId="145621"/>
</workbook>
</file>

<file path=xl/calcChain.xml><?xml version="1.0" encoding="utf-8"?>
<calcChain xmlns="http://schemas.openxmlformats.org/spreadsheetml/2006/main">
  <c r="V42" i="1" l="1"/>
  <c r="Q43" i="1"/>
  <c r="Q42" i="1"/>
  <c r="O43" i="1"/>
  <c r="M44" i="1"/>
  <c r="L43" i="1"/>
  <c r="L42" i="1"/>
  <c r="E43" i="1"/>
  <c r="D43" i="1"/>
  <c r="C43" i="1"/>
  <c r="E42" i="1"/>
  <c r="D42" i="1"/>
  <c r="C42" i="1"/>
  <c r="F49" i="1" l="1"/>
  <c r="P13" i="1"/>
  <c r="P12" i="1"/>
  <c r="P29" i="1"/>
  <c r="P22" i="1"/>
  <c r="P11" i="1"/>
  <c r="M45" i="1"/>
  <c r="P61" i="1"/>
  <c r="P16" i="1"/>
  <c r="P17" i="1"/>
  <c r="P18" i="1"/>
  <c r="P19" i="1"/>
  <c r="P20" i="1"/>
  <c r="P21" i="1"/>
  <c r="P23" i="1"/>
  <c r="P24" i="1"/>
  <c r="P25" i="1"/>
  <c r="P26" i="1"/>
  <c r="P27" i="1"/>
  <c r="P28" i="1"/>
  <c r="P30" i="1"/>
  <c r="P31" i="1"/>
  <c r="P32" i="1"/>
  <c r="P33" i="1"/>
  <c r="P34" i="1"/>
  <c r="P35" i="1"/>
  <c r="P36" i="1"/>
  <c r="P37" i="1"/>
  <c r="P38" i="1"/>
  <c r="P39" i="1"/>
  <c r="P40" i="1"/>
  <c r="P41" i="1"/>
  <c r="L44" i="1"/>
  <c r="O42" i="1"/>
  <c r="D51" i="1"/>
  <c r="D52" i="1"/>
  <c r="P60" i="1"/>
  <c r="P59" i="1"/>
  <c r="I42" i="1"/>
  <c r="J42" i="1"/>
  <c r="T52" i="1"/>
  <c r="T51" i="1"/>
  <c r="T50" i="1"/>
  <c r="P43" i="1" l="1"/>
</calcChain>
</file>

<file path=xl/sharedStrings.xml><?xml version="1.0" encoding="utf-8"?>
<sst xmlns="http://schemas.openxmlformats.org/spreadsheetml/2006/main" count="385" uniqueCount="139">
  <si>
    <t>WS FORM F-6                       (1-79)</t>
  </si>
  <si>
    <t>STATION</t>
  </si>
  <si>
    <t>PRELIMINARY LOCAL CLIMATOLOGICAL DATA</t>
  </si>
  <si>
    <t>MONTH</t>
  </si>
  <si>
    <t>YEAR</t>
  </si>
  <si>
    <t>LATITUDE</t>
  </si>
  <si>
    <t>LONGTITUDE</t>
  </si>
  <si>
    <t xml:space="preserve">      _____</t>
  </si>
  <si>
    <t>GROUND ELEVATION</t>
  </si>
  <si>
    <t>STANDARD TIME</t>
  </si>
  <si>
    <t>SNOW, ICE PELLETS OR          ICE           ON       GROUND AT            _______                .</t>
  </si>
  <si>
    <t>WIND</t>
  </si>
  <si>
    <t>SUNSHINE</t>
  </si>
  <si>
    <t>PREVAILING  WIND DIRECTION</t>
  </si>
  <si>
    <t>TOTAL (Water Equiva-lent)</t>
  </si>
  <si>
    <t>MAXI-MUM</t>
  </si>
  <si>
    <t>MINI-MUM</t>
  </si>
  <si>
    <t>AVER-AGE</t>
  </si>
  <si>
    <t>DE-           PAR-  TURE FROM NOR-  MAL</t>
  </si>
  <si>
    <t>AVERAGE SPEED (m.p.h.)</t>
  </si>
  <si>
    <t>PEAK WIND</t>
  </si>
  <si>
    <t>TOTAL HOURS</t>
  </si>
  <si>
    <t>PER-CENT OF    POS-SIBLE</t>
  </si>
  <si>
    <t>HEAT-   ING</t>
  </si>
  <si>
    <t>COOL-ING</t>
  </si>
  <si>
    <t>SPEED (m.p.h.)</t>
  </si>
  <si>
    <t>DIREC-TION</t>
  </si>
  <si>
    <t>6a</t>
  </si>
  <si>
    <t>6b</t>
  </si>
  <si>
    <t>SUM</t>
  </si>
  <si>
    <t>AVG</t>
  </si>
  <si>
    <t>TEMPERATURE DATA</t>
  </si>
  <si>
    <t>PRECIPITATION DATA</t>
  </si>
  <si>
    <t>WEATHER</t>
  </si>
  <si>
    <t>AVERAGE MONTHLY</t>
  </si>
  <si>
    <t>TOTAL FOR THE MONTH</t>
  </si>
  <si>
    <t>NUMBER OF DAYS:</t>
  </si>
  <si>
    <t>DEPARTURE FROM NORMAL</t>
  </si>
  <si>
    <t>ON</t>
  </si>
  <si>
    <t>GREATEST IN 24HRS</t>
  </si>
  <si>
    <t>ON:</t>
  </si>
  <si>
    <t>SNOWFALL, ICE PELLETS</t>
  </si>
  <si>
    <t>NUMBER OF DAYS WITH:</t>
  </si>
  <si>
    <t>WITH 0.01 INCH OR MORE PRECIP</t>
  </si>
  <si>
    <t>WITH 0.10 INCH OR MORE PRECIP</t>
  </si>
  <si>
    <t>MAX DEPTH ON GROUND</t>
  </si>
  <si>
    <t>WITH 0.50 INCH OR MORE PRECIP</t>
  </si>
  <si>
    <t>WITH 1.00 INCH OR MORE PRECIP</t>
  </si>
  <si>
    <t>PRESSURE DATA</t>
  </si>
  <si>
    <t>TOTAL THIS MONTH</t>
  </si>
  <si>
    <t>SEASONAL TOTAL</t>
  </si>
  <si>
    <t>MAXIMUM PRECIPITATION</t>
  </si>
  <si>
    <t>PRECIPITATION (Inches)</t>
  </si>
  <si>
    <t>ENDED DATE</t>
  </si>
  <si>
    <t>TIME</t>
  </si>
  <si>
    <r>
      <t xml:space="preserve">U.S. DEPARTMENT OF COMMERCE 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                                                     NATIONAL OCEANIC AND ATMOSPHERIC ADMINISTRATION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NATIONAL WEATHER SERVICE</t>
    </r>
    <r>
      <rPr>
        <sz val="5"/>
        <color indexed="9"/>
        <rFont val="Arial"/>
        <family val="2"/>
      </rPr>
      <t>.</t>
    </r>
  </si>
  <si>
    <r>
      <t xml:space="preserve">   </t>
    </r>
    <r>
      <rPr>
        <b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</rPr>
      <t>t MINUTES</t>
    </r>
  </si>
  <si>
    <t>VECTORED WIND DIRECTION (Degrees)</t>
  </si>
  <si>
    <t>VECTORED WIND SPEED (Kts)</t>
  </si>
  <si>
    <t>PRECIPITATION</t>
  </si>
  <si>
    <t>SNOW-FALL,     ICE PELLET</t>
  </si>
  <si>
    <t>WEATHER OCCURRENCES</t>
  </si>
  <si>
    <t>TOTAL WINDS</t>
  </si>
  <si>
    <t>Net Change in Snowstake Field:</t>
  </si>
  <si>
    <t>IC - ICE CRYSTALS</t>
  </si>
  <si>
    <t xml:space="preserve">SN - SNOW </t>
  </si>
  <si>
    <t xml:space="preserve">SG - SNOW GRAINS </t>
  </si>
  <si>
    <t>SHSN - SNOW SHOWERS</t>
  </si>
  <si>
    <t>BLSN / BS - BLOWING SNOW</t>
  </si>
  <si>
    <t>DRSN - DRIFTING SNOW</t>
  </si>
  <si>
    <t>FZFG / IF  - FREEZING FOG / ICE FOG</t>
  </si>
  <si>
    <t>MIFG - SHALLOW FOG</t>
  </si>
  <si>
    <t>BCFG - PATCHES OF FOG</t>
  </si>
  <si>
    <t>PRFG - PARTIAL FOG</t>
  </si>
  <si>
    <t>BR - MIST</t>
  </si>
  <si>
    <t>FU - SMOKE</t>
  </si>
  <si>
    <t>H - HAZE</t>
  </si>
  <si>
    <t>DIR</t>
  </si>
  <si>
    <t>CLEAR (Scale 0-2)</t>
  </si>
  <si>
    <t>PARTLY CLOUDY (Scale 3-6)</t>
  </si>
  <si>
    <t>CLOUDY (Scale 7-8)</t>
  </si>
  <si>
    <t>-</t>
  </si>
  <si>
    <t>HIGHEST</t>
  </si>
  <si>
    <t>LOWEST</t>
  </si>
  <si>
    <t>DEPARTURE FROM NORM</t>
  </si>
  <si>
    <t>DAY</t>
  </si>
  <si>
    <t>SYMBOLS IN COLUMN 16</t>
  </si>
  <si>
    <t>UTC</t>
  </si>
  <si>
    <t>kts &gt;</t>
  </si>
  <si>
    <t>kts  &gt;</t>
  </si>
  <si>
    <t>T</t>
  </si>
  <si>
    <t>HIGHEST STN. PRES.</t>
  </si>
  <si>
    <t>LOWEST STN. PRES.</t>
  </si>
  <si>
    <t>AVG. STN. PRES.</t>
  </si>
  <si>
    <t>in.  on</t>
  </si>
  <si>
    <t>in.</t>
  </si>
  <si>
    <t>mb</t>
  </si>
  <si>
    <t>PEAK</t>
  </si>
  <si>
    <t>SKY COVER        Midnight to Midnight (8ths)</t>
  </si>
  <si>
    <r>
      <t>AMUNDSEN SCOTT                                               SOUTH POLE STATION                                                 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</si>
  <si>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</si>
  <si>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DEGREE DAYS     (Base 65</t>
    </r>
    <r>
      <rPr>
        <sz val="8"/>
        <rFont val="Arial"/>
        <family val="2"/>
      </rPr>
      <t>°</t>
    </r>
    <r>
      <rPr>
        <sz val="8"/>
        <rFont val="Arial"/>
        <family val="2"/>
      </rPr>
      <t>)</t>
    </r>
  </si>
  <si>
    <r>
      <t xml:space="preserve">TEMPERATURE  </t>
    </r>
    <r>
      <rPr>
        <vertAlign val="superscript"/>
        <sz val="8"/>
        <rFont val="Arial"/>
        <family val="2"/>
      </rPr>
      <t>°</t>
    </r>
    <r>
      <rPr>
        <sz val="8"/>
        <rFont val="Arial"/>
        <family val="2"/>
      </rPr>
      <t>C</t>
    </r>
  </si>
  <si>
    <t xml:space="preserve">Records: </t>
  </si>
  <si>
    <r>
      <t>MAX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</si>
  <si>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MIN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</si>
  <si>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r>
      <t>MIN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</si>
  <si>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MAX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</si>
  <si>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t xml:space="preserve">     9295'</t>
  </si>
  <si>
    <t>April</t>
  </si>
  <si>
    <t>040</t>
  </si>
  <si>
    <t>BLSN</t>
  </si>
  <si>
    <t>080</t>
  </si>
  <si>
    <t>100</t>
  </si>
  <si>
    <t>030</t>
  </si>
  <si>
    <t>BLSNFZFG</t>
  </si>
  <si>
    <t>020</t>
  </si>
  <si>
    <t>ICBLSN</t>
  </si>
  <si>
    <t>060</t>
  </si>
  <si>
    <t>010</t>
  </si>
  <si>
    <t>050</t>
  </si>
  <si>
    <t>330</t>
  </si>
  <si>
    <t>320</t>
  </si>
  <si>
    <t>130</t>
  </si>
  <si>
    <t>SGICBLSN</t>
  </si>
  <si>
    <t>110</t>
  </si>
  <si>
    <t>140</t>
  </si>
  <si>
    <t>120</t>
  </si>
  <si>
    <t>090</t>
  </si>
  <si>
    <t>SGFZFG</t>
  </si>
  <si>
    <t>SGBLSNFZFG</t>
  </si>
  <si>
    <t>070</t>
  </si>
  <si>
    <t>IC</t>
  </si>
  <si>
    <t>-2.5</t>
  </si>
  <si>
    <t>2.00 inches</t>
  </si>
  <si>
    <t>April 5th: The peak wind speed of 32 knots/37 mph tied the current peak wind speed record of 32 knots/37 mph set in 2004</t>
  </si>
  <si>
    <t>April 7th: The peak wind speed of 27 knots/31 mph tied the current peak wind speed record of 27 knots/31 mph set in 1970</t>
  </si>
  <si>
    <t>HEATING DEGREE DAYS (Base 65°)</t>
  </si>
  <si>
    <t>COOLING DEGREE DAYS (Base 65°)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</si>
</sst>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00"/>
  </numFmts>
  <fonts count="21" x14ac:knownFonts="1">
    <font>
      <sz val="10"/>
      <name val="Arial"/>
    </font>
    <font>
      <sz val="10"/>
      <name val="Arial"/>
      <family val="2"/>
    </font>
    <font>
      <sz val="5"/>
      <name val="Arial"/>
      <family val="2"/>
    </font>
    <font>
      <sz val="5"/>
      <color indexed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u/>
      <sz val="8"/>
      <name val="Arial"/>
      <family val="2"/>
    </font>
    <font>
      <b/>
      <sz val="10"/>
      <name val="Symbol"/>
      <family val="1"/>
      <charset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10"/>
      <color rgb="FFC0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36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top"/>
    </xf>
    <xf numFmtId="0" fontId="1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7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7" fillId="0" borderId="0" xfId="0" applyFont="1" applyBorder="1"/>
    <xf numFmtId="0" fontId="7" fillId="0" borderId="1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4" xfId="0" applyFont="1" applyFill="1" applyBorder="1"/>
    <xf numFmtId="0" fontId="9" fillId="0" borderId="0" xfId="0" applyFont="1"/>
    <xf numFmtId="0" fontId="1" fillId="0" borderId="2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/>
    <xf numFmtId="0" fontId="1" fillId="0" borderId="19" xfId="0" applyFont="1" applyBorder="1"/>
    <xf numFmtId="0" fontId="1" fillId="0" borderId="20" xfId="0" applyFont="1" applyBorder="1" applyAlignment="1"/>
    <xf numFmtId="0" fontId="11" fillId="0" borderId="0" xfId="0" applyFont="1" applyFill="1" applyBorder="1"/>
    <xf numFmtId="0" fontId="1" fillId="0" borderId="21" xfId="0" applyFont="1" applyBorder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28" xfId="0" applyFont="1" applyBorder="1"/>
    <xf numFmtId="0" fontId="7" fillId="0" borderId="0" xfId="0" applyFont="1" applyBorder="1" applyAlignment="1"/>
    <xf numFmtId="0" fontId="7" fillId="0" borderId="18" xfId="0" applyFont="1" applyBorder="1" applyAlignment="1">
      <alignment vertical="center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0" fontId="0" fillId="0" borderId="11" xfId="0" applyBorder="1" applyAlignment="1"/>
    <xf numFmtId="0" fontId="1" fillId="0" borderId="31" xfId="0" applyFont="1" applyBorder="1"/>
    <xf numFmtId="0" fontId="7" fillId="0" borderId="0" xfId="0" applyFont="1" applyFill="1" applyBorder="1" applyAlignment="1">
      <alignment vertical="center" wrapText="1"/>
    </xf>
    <xf numFmtId="0" fontId="1" fillId="0" borderId="11" xfId="0" applyFont="1" applyBorder="1" applyAlignment="1"/>
    <xf numFmtId="1" fontId="1" fillId="0" borderId="11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7" fillId="0" borderId="0" xfId="0" applyFont="1" applyBorder="1" applyAlignment="1">
      <alignment vertic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34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0" fillId="0" borderId="34" xfId="0" applyBorder="1" applyAlignme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0" fillId="0" borderId="42" xfId="0" applyFill="1" applyBorder="1" applyAlignment="1">
      <alignment horizontal="center"/>
    </xf>
    <xf numFmtId="164" fontId="1" fillId="0" borderId="42" xfId="0" applyNumberFormat="1" applyFont="1" applyFill="1" applyBorder="1" applyAlignment="1">
      <alignment horizontal="center"/>
    </xf>
    <xf numFmtId="164" fontId="1" fillId="0" borderId="43" xfId="0" applyNumberFormat="1" applyFont="1" applyFill="1" applyBorder="1" applyAlignment="1">
      <alignment horizontal="center"/>
    </xf>
    <xf numFmtId="49" fontId="13" fillId="0" borderId="44" xfId="1" applyNumberFormat="1" applyFont="1" applyFill="1" applyBorder="1" applyAlignment="1">
      <alignment horizontal="center"/>
    </xf>
    <xf numFmtId="49" fontId="13" fillId="0" borderId="45" xfId="1" applyNumberFormat="1" applyFont="1" applyFill="1" applyBorder="1" applyAlignment="1">
      <alignment horizontal="center"/>
    </xf>
    <xf numFmtId="49" fontId="13" fillId="0" borderId="46" xfId="1" applyNumberFormat="1" applyFont="1" applyFill="1" applyBorder="1" applyAlignment="1">
      <alignment horizontal="center"/>
    </xf>
    <xf numFmtId="49" fontId="13" fillId="0" borderId="47" xfId="1" applyNumberFormat="1" applyFont="1" applyFill="1" applyBorder="1" applyAlignment="1">
      <alignment horizontal="center"/>
    </xf>
    <xf numFmtId="49" fontId="13" fillId="0" borderId="48" xfId="1" applyNumberFormat="1" applyFont="1" applyFill="1" applyBorder="1" applyAlignment="1">
      <alignment horizontal="center"/>
    </xf>
    <xf numFmtId="49" fontId="13" fillId="0" borderId="49" xfId="1" applyNumberFormat="1" applyFont="1" applyFill="1" applyBorder="1" applyAlignment="1">
      <alignment horizontal="center"/>
    </xf>
    <xf numFmtId="49" fontId="13" fillId="0" borderId="50" xfId="1" applyNumberFormat="1" applyFont="1" applyFill="1" applyBorder="1" applyAlignment="1">
      <alignment horizontal="center"/>
    </xf>
    <xf numFmtId="49" fontId="13" fillId="0" borderId="51" xfId="1" applyNumberFormat="1" applyFont="1" applyFill="1" applyBorder="1" applyAlignment="1">
      <alignment horizontal="center"/>
    </xf>
    <xf numFmtId="49" fontId="13" fillId="0" borderId="52" xfId="1" applyNumberFormat="1" applyFont="1" applyFill="1" applyBorder="1" applyAlignment="1">
      <alignment horizontal="center"/>
    </xf>
    <xf numFmtId="49" fontId="13" fillId="0" borderId="53" xfId="1" applyNumberFormat="1" applyFont="1" applyFill="1" applyBorder="1" applyAlignment="1">
      <alignment horizontal="center"/>
    </xf>
    <xf numFmtId="0" fontId="1" fillId="0" borderId="30" xfId="0" applyFont="1" applyBorder="1" applyAlignment="1">
      <alignment horizontal="right"/>
    </xf>
    <xf numFmtId="0" fontId="1" fillId="0" borderId="30" xfId="0" applyFont="1" applyBorder="1"/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56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0" fillId="0" borderId="59" xfId="0" applyBorder="1" applyAlignment="1"/>
    <xf numFmtId="0" fontId="1" fillId="0" borderId="35" xfId="0" applyFont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6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19" xfId="0" applyFont="1" applyBorder="1" applyAlignment="1"/>
    <xf numFmtId="0" fontId="1" fillId="0" borderId="26" xfId="0" applyFont="1" applyBorder="1" applyAlignment="1"/>
    <xf numFmtId="0" fontId="16" fillId="0" borderId="5" xfId="0" applyFont="1" applyFill="1" applyBorder="1"/>
    <xf numFmtId="0" fontId="7" fillId="0" borderId="2" xfId="0" applyFont="1" applyBorder="1" applyAlignment="1">
      <alignment horizontal="centerContinuous" vertical="top"/>
    </xf>
    <xf numFmtId="0" fontId="7" fillId="0" borderId="17" xfId="0" applyFont="1" applyBorder="1" applyAlignment="1">
      <alignment horizontal="center" vertical="top"/>
    </xf>
    <xf numFmtId="0" fontId="1" fillId="0" borderId="19" xfId="0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64" xfId="0" applyFont="1" applyBorder="1" applyAlignment="1">
      <alignment horizontal="center"/>
    </xf>
    <xf numFmtId="0" fontId="1" fillId="0" borderId="12" xfId="0" applyFont="1" applyBorder="1" applyAlignment="1">
      <alignment horizontal="centerContinuous"/>
    </xf>
    <xf numFmtId="1" fontId="1" fillId="0" borderId="27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1" fontId="1" fillId="0" borderId="65" xfId="0" applyNumberFormat="1" applyFon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7" fillId="0" borderId="6" xfId="0" applyFont="1" applyBorder="1" applyAlignment="1">
      <alignment horizontal="centerContinuous" vertical="center" wrapText="1"/>
    </xf>
    <xf numFmtId="0" fontId="1" fillId="0" borderId="27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0" fillId="0" borderId="30" xfId="0" applyBorder="1" applyAlignment="1"/>
    <xf numFmtId="164" fontId="1" fillId="0" borderId="3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49" fontId="1" fillId="0" borderId="42" xfId="0" applyNumberFormat="1" applyFont="1" applyBorder="1" applyAlignment="1">
      <alignment horizontal="center"/>
    </xf>
    <xf numFmtId="49" fontId="1" fillId="0" borderId="27" xfId="0" applyNumberFormat="1" applyFont="1" applyBorder="1"/>
    <xf numFmtId="49" fontId="13" fillId="0" borderId="29" xfId="1" applyNumberFormat="1" applyFont="1" applyFill="1" applyBorder="1" applyAlignment="1">
      <alignment horizontal="center"/>
    </xf>
    <xf numFmtId="49" fontId="13" fillId="0" borderId="30" xfId="1" applyNumberFormat="1" applyFont="1" applyFill="1" applyBorder="1" applyAlignment="1">
      <alignment horizontal="center"/>
    </xf>
    <xf numFmtId="49" fontId="13" fillId="0" borderId="34" xfId="1" applyNumberFormat="1" applyFont="1" applyFill="1" applyBorder="1" applyAlignment="1">
      <alignment horizontal="center"/>
    </xf>
    <xf numFmtId="49" fontId="13" fillId="0" borderId="43" xfId="1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" fontId="15" fillId="0" borderId="9" xfId="1" applyNumberFormat="1" applyFont="1" applyFill="1" applyBorder="1" applyAlignment="1">
      <alignment horizontal="center"/>
    </xf>
    <xf numFmtId="1" fontId="15" fillId="0" borderId="10" xfId="1" applyNumberFormat="1" applyFont="1" applyFill="1" applyBorder="1" applyAlignment="1">
      <alignment horizontal="center"/>
    </xf>
    <xf numFmtId="1" fontId="15" fillId="0" borderId="14" xfId="1" applyNumberFormat="1" applyFont="1" applyFill="1" applyBorder="1" applyAlignment="1">
      <alignment horizontal="center"/>
    </xf>
    <xf numFmtId="1" fontId="15" fillId="0" borderId="10" xfId="1" applyNumberFormat="1" applyFont="1" applyFill="1" applyBorder="1" applyAlignment="1">
      <alignment horizontal="centerContinuous"/>
    </xf>
    <xf numFmtId="1" fontId="15" fillId="0" borderId="42" xfId="1" applyNumberFormat="1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7" fillId="0" borderId="46" xfId="1" applyNumberFormat="1" applyFont="1" applyFill="1" applyBorder="1" applyAlignment="1">
      <alignment horizontal="center"/>
    </xf>
    <xf numFmtId="49" fontId="7" fillId="0" borderId="47" xfId="1" applyNumberFormat="1" applyFont="1" applyFill="1" applyBorder="1" applyAlignment="1">
      <alignment horizontal="center"/>
    </xf>
    <xf numFmtId="49" fontId="7" fillId="0" borderId="30" xfId="1" applyNumberFormat="1" applyFont="1" applyFill="1" applyBorder="1" applyAlignment="1">
      <alignment horizontal="center"/>
    </xf>
    <xf numFmtId="1" fontId="1" fillId="0" borderId="10" xfId="1" applyNumberFormat="1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66" xfId="0" applyFont="1" applyFill="1" applyBorder="1" applyAlignment="1">
      <alignment horizontal="center"/>
    </xf>
    <xf numFmtId="49" fontId="7" fillId="0" borderId="48" xfId="1" applyNumberFormat="1" applyFont="1" applyFill="1" applyBorder="1" applyAlignment="1">
      <alignment horizontal="center"/>
    </xf>
    <xf numFmtId="49" fontId="7" fillId="0" borderId="49" xfId="1" applyNumberFormat="1" applyFont="1" applyFill="1" applyBorder="1" applyAlignment="1">
      <alignment horizontal="center"/>
    </xf>
    <xf numFmtId="49" fontId="7" fillId="0" borderId="34" xfId="1" applyNumberFormat="1" applyFont="1" applyFill="1" applyBorder="1" applyAlignment="1">
      <alignment horizontal="center"/>
    </xf>
    <xf numFmtId="1" fontId="1" fillId="0" borderId="14" xfId="1" applyNumberFormat="1" applyFont="1" applyFill="1" applyBorder="1" applyAlignment="1">
      <alignment horizontal="center"/>
    </xf>
    <xf numFmtId="49" fontId="7" fillId="0" borderId="44" xfId="1" applyNumberFormat="1" applyFont="1" applyFill="1" applyBorder="1" applyAlignment="1">
      <alignment horizontal="center"/>
    </xf>
    <xf numFmtId="49" fontId="7" fillId="0" borderId="45" xfId="1" applyNumberFormat="1" applyFont="1" applyFill="1" applyBorder="1" applyAlignment="1">
      <alignment horizontal="center"/>
    </xf>
    <xf numFmtId="49" fontId="7" fillId="0" borderId="29" xfId="1" applyNumberFormat="1" applyFont="1" applyFill="1" applyBorder="1" applyAlignment="1">
      <alignment horizontal="center"/>
    </xf>
    <xf numFmtId="1" fontId="1" fillId="0" borderId="9" xfId="1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8" fillId="0" borderId="0" xfId="0" applyFont="1"/>
    <xf numFmtId="0" fontId="1" fillId="0" borderId="34" xfId="0" applyFont="1" applyFill="1" applyBorder="1" applyAlignment="1">
      <alignment horizontal="center"/>
    </xf>
    <xf numFmtId="1" fontId="1" fillId="0" borderId="32" xfId="1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6" xfId="0" applyFont="1" applyBorder="1"/>
    <xf numFmtId="0" fontId="1" fillId="0" borderId="49" xfId="0" applyFont="1" applyBorder="1"/>
    <xf numFmtId="0" fontId="1" fillId="0" borderId="22" xfId="0" applyFont="1" applyBorder="1"/>
    <xf numFmtId="0" fontId="1" fillId="0" borderId="45" xfId="0" applyFont="1" applyBorder="1"/>
    <xf numFmtId="0" fontId="1" fillId="0" borderId="23" xfId="0" applyFont="1" applyBorder="1"/>
    <xf numFmtId="0" fontId="1" fillId="0" borderId="47" xfId="0" applyFont="1" applyBorder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19" xfId="0" applyFont="1" applyBorder="1" applyAlignment="1"/>
    <xf numFmtId="0" fontId="1" fillId="0" borderId="15" xfId="0" applyFont="1" applyBorder="1" applyAlignment="1"/>
    <xf numFmtId="0" fontId="1" fillId="0" borderId="32" xfId="0" applyFont="1" applyBorder="1" applyAlignment="1">
      <alignment horizontal="center"/>
    </xf>
    <xf numFmtId="0" fontId="1" fillId="0" borderId="27" xfId="0" applyFont="1" applyBorder="1"/>
    <xf numFmtId="0" fontId="1" fillId="0" borderId="11" xfId="0" applyFont="1" applyBorder="1"/>
    <xf numFmtId="0" fontId="1" fillId="0" borderId="30" xfId="0" applyFont="1" applyBorder="1"/>
    <xf numFmtId="2" fontId="19" fillId="0" borderId="69" xfId="2" applyNumberFormat="1" applyFont="1" applyFill="1" applyBorder="1" applyAlignment="1">
      <alignment horizontal="right" wrapText="1"/>
    </xf>
    <xf numFmtId="2" fontId="1" fillId="0" borderId="0" xfId="0" applyNumberFormat="1" applyFont="1" applyAlignment="1">
      <alignment horizontal="center"/>
    </xf>
    <xf numFmtId="0" fontId="7" fillId="0" borderId="38" xfId="0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1" fillId="0" borderId="23" xfId="0" applyFont="1" applyBorder="1"/>
    <xf numFmtId="0" fontId="1" fillId="0" borderId="47" xfId="0" applyFont="1" applyBorder="1"/>
    <xf numFmtId="2" fontId="1" fillId="0" borderId="48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49" xfId="0" applyFont="1" applyBorder="1"/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1" fillId="0" borderId="27" xfId="0" applyFont="1" applyBorder="1"/>
    <xf numFmtId="0" fontId="1" fillId="0" borderId="29" xfId="0" applyFont="1" applyBorder="1"/>
    <xf numFmtId="2" fontId="1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30" xfId="0" applyFont="1" applyBorder="1"/>
    <xf numFmtId="0" fontId="0" fillId="0" borderId="11" xfId="0" applyBorder="1"/>
    <xf numFmtId="0" fontId="0" fillId="0" borderId="30" xfId="0" applyBorder="1"/>
    <xf numFmtId="2" fontId="1" fillId="0" borderId="4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7" fillId="0" borderId="17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15" xfId="0" applyFont="1" applyBorder="1" applyAlignment="1"/>
    <xf numFmtId="0" fontId="1" fillId="0" borderId="19" xfId="0" applyFont="1" applyBorder="1" applyAlignment="1"/>
    <xf numFmtId="0" fontId="16" fillId="0" borderId="4" xfId="0" applyFont="1" applyBorder="1" applyAlignment="1"/>
    <xf numFmtId="0" fontId="16" fillId="0" borderId="5" xfId="0" applyFont="1" applyBorder="1" applyAlignment="1"/>
    <xf numFmtId="0" fontId="16" fillId="0" borderId="19" xfId="0" applyFont="1" applyBorder="1" applyAlignment="1"/>
    <xf numFmtId="0" fontId="5" fillId="0" borderId="5" xfId="0" applyFont="1" applyBorder="1" applyAlignment="1">
      <alignment horizontal="left" vertical="center"/>
    </xf>
    <xf numFmtId="2" fontId="1" fillId="0" borderId="44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0" fillId="0" borderId="22" xfId="0" applyBorder="1"/>
    <xf numFmtId="0" fontId="0" fillId="0" borderId="45" xfId="0" applyBorder="1"/>
    <xf numFmtId="0" fontId="0" fillId="0" borderId="23" xfId="0" applyBorder="1"/>
    <xf numFmtId="0" fontId="0" fillId="0" borderId="47" xfId="0" applyBorder="1"/>
    <xf numFmtId="0" fontId="0" fillId="0" borderId="16" xfId="0" applyBorder="1"/>
    <xf numFmtId="0" fontId="0" fillId="0" borderId="49" xfId="0" applyBorder="1"/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5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4" fillId="0" borderId="1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22" xfId="0" applyFont="1" applyBorder="1"/>
    <xf numFmtId="0" fontId="1" fillId="0" borderId="45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1" xfId="0" applyBorder="1" applyAlignment="1">
      <alignment horizontal="righ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6" xfId="0" applyBorder="1" applyAlignment="1"/>
    <xf numFmtId="0" fontId="7" fillId="0" borderId="2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" xfId="0" applyBorder="1" applyAlignment="1"/>
    <xf numFmtId="0" fontId="0" fillId="0" borderId="28" xfId="0" applyBorder="1" applyAlignment="1"/>
    <xf numFmtId="0" fontId="7" fillId="0" borderId="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164" fontId="1" fillId="0" borderId="55" xfId="0" applyNumberFormat="1" applyFont="1" applyBorder="1" applyAlignment="1">
      <alignment horizontal="center"/>
    </xf>
    <xf numFmtId="166" fontId="1" fillId="0" borderId="57" xfId="0" applyNumberFormat="1" applyFont="1" applyBorder="1" applyAlignment="1">
      <alignment horizontal="center"/>
    </xf>
    <xf numFmtId="166" fontId="1" fillId="0" borderId="63" xfId="1" applyNumberFormat="1" applyFont="1" applyFill="1" applyBorder="1" applyAlignment="1">
      <alignment horizontal="center" wrapText="1"/>
    </xf>
    <xf numFmtId="1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19" xfId="0" applyFont="1" applyBorder="1" applyAlignment="1">
      <alignment horizontal="left"/>
    </xf>
    <xf numFmtId="49" fontId="1" fillId="0" borderId="4" xfId="0" applyNumberFormat="1" applyFont="1" applyBorder="1" applyAlignment="1">
      <alignment horizontal="center"/>
    </xf>
    <xf numFmtId="49" fontId="1" fillId="0" borderId="19" xfId="0" applyNumberFormat="1" applyFont="1" applyBorder="1"/>
    <xf numFmtId="0" fontId="1" fillId="0" borderId="18" xfId="0" applyFont="1" applyBorder="1" applyAlignment="1"/>
    <xf numFmtId="0" fontId="1" fillId="0" borderId="0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65" fontId="1" fillId="0" borderId="15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27" xfId="0" applyFont="1" applyBorder="1" applyAlignment="1"/>
    <xf numFmtId="0" fontId="1" fillId="0" borderId="59" xfId="0" applyFont="1" applyBorder="1" applyAlignment="1"/>
    <xf numFmtId="49" fontId="6" fillId="0" borderId="27" xfId="0" applyNumberFormat="1" applyFont="1" applyBorder="1" applyAlignment="1">
      <alignment horizontal="left"/>
    </xf>
    <xf numFmtId="0" fontId="16" fillId="0" borderId="11" xfId="0" applyFont="1" applyBorder="1" applyAlignment="1"/>
    <xf numFmtId="0" fontId="16" fillId="0" borderId="11" xfId="0" applyFont="1" applyBorder="1"/>
    <xf numFmtId="0" fontId="20" fillId="0" borderId="5" xfId="0" applyFont="1" applyBorder="1" applyAlignment="1">
      <alignment horizontal="center" vertical="top"/>
    </xf>
    <xf numFmtId="0" fontId="20" fillId="0" borderId="19" xfId="0" applyFont="1" applyBorder="1" applyAlignment="1">
      <alignment horizontal="center" vertical="top"/>
    </xf>
  </cellXfs>
  <cellStyles count="3">
    <cellStyle name="Normal" xfId="0" builtinId="0"/>
    <cellStyle name="Normal_F-6 Spreadsheet (C)" xfId="2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6"/>
  <sheetViews>
    <sheetView tabSelected="1" zoomScale="95" zoomScaleNormal="95" workbookViewId="0">
      <selection activeCell="L14" sqref="L14"/>
    </sheetView>
  </sheetViews>
  <sheetFormatPr defaultRowHeight="12.75" x14ac:dyDescent="0.2"/>
  <cols>
    <col min="1" max="1" width="7.5703125" style="1" customWidth="1"/>
    <col min="2" max="2" width="4" style="1" customWidth="1"/>
    <col min="3" max="5" width="7.42578125" style="1" customWidth="1"/>
    <col min="6" max="6" width="6.42578125" style="1" customWidth="1"/>
    <col min="7" max="7" width="4.7109375" style="1" customWidth="1"/>
    <col min="8" max="8" width="5.85546875" style="1" customWidth="1"/>
    <col min="9" max="9" width="6.28515625" style="1" customWidth="1"/>
    <col min="10" max="10" width="6.42578125" style="1" customWidth="1"/>
    <col min="11" max="11" width="6.85546875" style="1" customWidth="1"/>
    <col min="12" max="12" width="7.42578125" style="1" customWidth="1"/>
    <col min="13" max="13" width="6.7109375" style="1" customWidth="1"/>
    <col min="14" max="14" width="7.7109375" style="1" customWidth="1"/>
    <col min="15" max="17" width="6.7109375" style="1" customWidth="1"/>
    <col min="18" max="25" width="7.140625" style="1" customWidth="1"/>
    <col min="26" max="32" width="7.42578125" style="1" customWidth="1"/>
    <col min="33" max="16384" width="9.140625" style="1"/>
  </cols>
  <sheetData>
    <row r="1" spans="2:27" ht="13.5" thickBot="1" x14ac:dyDescent="0.25"/>
    <row r="2" spans="2:27" ht="27.75" customHeight="1" x14ac:dyDescent="0.2">
      <c r="B2" s="319" t="s">
        <v>0</v>
      </c>
      <c r="C2" s="320"/>
      <c r="D2" s="2"/>
      <c r="E2" s="2"/>
      <c r="F2" s="2"/>
      <c r="G2" s="2"/>
      <c r="H2" s="2"/>
      <c r="I2" s="2"/>
      <c r="J2" s="2"/>
      <c r="K2" s="321" t="s">
        <v>55</v>
      </c>
      <c r="L2" s="322"/>
      <c r="M2" s="322"/>
      <c r="N2" s="323"/>
      <c r="O2" s="3" t="s">
        <v>1</v>
      </c>
      <c r="P2" s="309" t="s">
        <v>99</v>
      </c>
      <c r="Q2" s="309"/>
      <c r="R2" s="309"/>
      <c r="S2" s="309"/>
      <c r="T2" s="309"/>
      <c r="U2" s="309"/>
      <c r="V2" s="309"/>
      <c r="W2" s="309"/>
      <c r="X2" s="309"/>
      <c r="Y2" s="310"/>
    </row>
    <row r="3" spans="2:27" ht="41.25" customHeight="1" thickBot="1" x14ac:dyDescent="0.25">
      <c r="B3" s="313" t="s">
        <v>2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5"/>
      <c r="O3" s="4"/>
      <c r="P3" s="311"/>
      <c r="Q3" s="311"/>
      <c r="R3" s="311"/>
      <c r="S3" s="311"/>
      <c r="T3" s="311"/>
      <c r="U3" s="311"/>
      <c r="V3" s="311"/>
      <c r="W3" s="311"/>
      <c r="X3" s="311"/>
      <c r="Y3" s="312"/>
    </row>
    <row r="4" spans="2:27" ht="21" customHeight="1" thickBot="1" x14ac:dyDescent="0.25">
      <c r="B4" s="316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8"/>
      <c r="O4" s="5" t="s">
        <v>3</v>
      </c>
      <c r="P4" s="363" t="s">
        <v>109</v>
      </c>
      <c r="Q4" s="363"/>
      <c r="R4" s="363"/>
      <c r="S4" s="363"/>
      <c r="T4" s="363"/>
      <c r="U4" s="363"/>
      <c r="V4" s="6" t="s">
        <v>4</v>
      </c>
      <c r="W4" s="363">
        <v>2016</v>
      </c>
      <c r="X4" s="363"/>
      <c r="Y4" s="364"/>
    </row>
    <row r="5" spans="2:27" ht="30.75" customHeight="1" thickBot="1" x14ac:dyDescent="0.25">
      <c r="B5" s="5" t="s">
        <v>5</v>
      </c>
      <c r="C5" s="7"/>
      <c r="D5" s="334" t="s">
        <v>100</v>
      </c>
      <c r="E5" s="334"/>
      <c r="F5" s="334"/>
      <c r="G5" s="334"/>
      <c r="H5" s="5" t="s">
        <v>6</v>
      </c>
      <c r="I5" s="7"/>
      <c r="J5" s="292" t="s">
        <v>7</v>
      </c>
      <c r="K5" s="292"/>
      <c r="L5" s="293"/>
      <c r="M5" s="5" t="s">
        <v>8</v>
      </c>
      <c r="N5" s="7"/>
      <c r="O5" s="275" t="s">
        <v>108</v>
      </c>
      <c r="P5" s="275"/>
      <c r="Q5" s="275"/>
      <c r="R5" s="275"/>
      <c r="S5" s="139"/>
      <c r="T5" s="5" t="s">
        <v>9</v>
      </c>
      <c r="U5" s="7"/>
      <c r="V5" s="266" t="s">
        <v>87</v>
      </c>
      <c r="W5" s="266"/>
      <c r="X5" s="266"/>
      <c r="Y5" s="267"/>
    </row>
    <row r="6" spans="2:27" s="8" customFormat="1" ht="13.5" customHeight="1" thickBot="1" x14ac:dyDescent="0.25">
      <c r="B6" s="290" t="s">
        <v>85</v>
      </c>
      <c r="C6" s="335" t="s">
        <v>102</v>
      </c>
      <c r="D6" s="336"/>
      <c r="E6" s="336"/>
      <c r="F6" s="336"/>
      <c r="G6" s="336"/>
      <c r="H6" s="337"/>
      <c r="I6" s="332" t="s">
        <v>59</v>
      </c>
      <c r="J6" s="333"/>
      <c r="K6" s="294" t="s">
        <v>10</v>
      </c>
      <c r="L6" s="284" t="s">
        <v>11</v>
      </c>
      <c r="M6" s="288"/>
      <c r="N6" s="289"/>
      <c r="O6" s="284" t="s">
        <v>12</v>
      </c>
      <c r="P6" s="285"/>
      <c r="Q6" s="286" t="s">
        <v>98</v>
      </c>
      <c r="R6" s="300" t="s">
        <v>61</v>
      </c>
      <c r="S6" s="301"/>
      <c r="T6" s="302"/>
      <c r="U6" s="302"/>
      <c r="V6" s="264" t="s">
        <v>62</v>
      </c>
      <c r="W6" s="264" t="s">
        <v>57</v>
      </c>
      <c r="X6" s="264" t="s">
        <v>58</v>
      </c>
      <c r="Y6" s="264" t="s">
        <v>13</v>
      </c>
    </row>
    <row r="7" spans="2:27" s="9" customFormat="1" ht="3.75" customHeight="1" thickBot="1" x14ac:dyDescent="0.25">
      <c r="B7" s="291"/>
      <c r="C7" s="338"/>
      <c r="D7" s="339"/>
      <c r="E7" s="339"/>
      <c r="F7" s="339"/>
      <c r="G7" s="339"/>
      <c r="H7" s="340"/>
      <c r="I7" s="290" t="s">
        <v>14</v>
      </c>
      <c r="J7" s="297" t="s">
        <v>60</v>
      </c>
      <c r="K7" s="295"/>
      <c r="L7" s="324" t="s">
        <v>19</v>
      </c>
      <c r="M7" s="326" t="s">
        <v>20</v>
      </c>
      <c r="N7" s="327"/>
      <c r="O7" s="290" t="s">
        <v>21</v>
      </c>
      <c r="P7" s="290" t="s">
        <v>22</v>
      </c>
      <c r="Q7" s="287"/>
      <c r="R7" s="303"/>
      <c r="S7" s="304"/>
      <c r="T7" s="305"/>
      <c r="U7" s="305"/>
      <c r="V7" s="265"/>
      <c r="W7" s="265"/>
      <c r="X7" s="265"/>
      <c r="Y7" s="265"/>
    </row>
    <row r="8" spans="2:27" ht="25.5" customHeight="1" thickBot="1" x14ac:dyDescent="0.25">
      <c r="B8" s="291"/>
      <c r="C8" s="290" t="s">
        <v>15</v>
      </c>
      <c r="D8" s="290" t="s">
        <v>16</v>
      </c>
      <c r="E8" s="290" t="s">
        <v>17</v>
      </c>
      <c r="F8" s="290" t="s">
        <v>18</v>
      </c>
      <c r="G8" s="330" t="s">
        <v>101</v>
      </c>
      <c r="H8" s="331"/>
      <c r="I8" s="296"/>
      <c r="J8" s="298"/>
      <c r="K8" s="295"/>
      <c r="L8" s="325"/>
      <c r="M8" s="328"/>
      <c r="N8" s="329"/>
      <c r="O8" s="306"/>
      <c r="P8" s="306"/>
      <c r="Q8" s="287"/>
      <c r="R8" s="303"/>
      <c r="S8" s="304"/>
      <c r="T8" s="305"/>
      <c r="U8" s="305"/>
      <c r="V8" s="265"/>
      <c r="W8" s="265"/>
      <c r="X8" s="265"/>
      <c r="Y8" s="265"/>
    </row>
    <row r="9" spans="2:27" s="11" customFormat="1" ht="56.25" customHeight="1" x14ac:dyDescent="0.2">
      <c r="B9" s="291"/>
      <c r="C9" s="299"/>
      <c r="D9" s="299"/>
      <c r="E9" s="299"/>
      <c r="F9" s="299"/>
      <c r="G9" s="140" t="s">
        <v>23</v>
      </c>
      <c r="H9" s="12" t="s">
        <v>24</v>
      </c>
      <c r="I9" s="296"/>
      <c r="J9" s="298"/>
      <c r="K9" s="295"/>
      <c r="L9" s="325"/>
      <c r="M9" s="150" t="s">
        <v>25</v>
      </c>
      <c r="N9" s="13" t="s">
        <v>26</v>
      </c>
      <c r="O9" s="306"/>
      <c r="P9" s="306"/>
      <c r="Q9" s="287"/>
      <c r="R9" s="303"/>
      <c r="S9" s="304"/>
      <c r="T9" s="304"/>
      <c r="U9" s="304"/>
      <c r="V9" s="265"/>
      <c r="W9" s="265"/>
      <c r="X9" s="265"/>
      <c r="Y9" s="265"/>
    </row>
    <row r="10" spans="2:27" s="11" customFormat="1" ht="12.75" customHeight="1" thickBot="1" x14ac:dyDescent="0.25">
      <c r="B10" s="14">
        <v>1</v>
      </c>
      <c r="C10" s="15">
        <v>2</v>
      </c>
      <c r="D10" s="15">
        <v>3</v>
      </c>
      <c r="E10" s="15">
        <v>4</v>
      </c>
      <c r="F10" s="15">
        <v>5</v>
      </c>
      <c r="G10" s="142" t="s">
        <v>27</v>
      </c>
      <c r="H10" s="14" t="s">
        <v>28</v>
      </c>
      <c r="I10" s="14">
        <v>7</v>
      </c>
      <c r="J10" s="14">
        <v>8</v>
      </c>
      <c r="K10" s="14">
        <v>9</v>
      </c>
      <c r="L10" s="15">
        <v>10</v>
      </c>
      <c r="M10" s="149">
        <v>11</v>
      </c>
      <c r="N10" s="16">
        <v>12</v>
      </c>
      <c r="O10" s="10">
        <v>13</v>
      </c>
      <c r="P10" s="10">
        <v>14</v>
      </c>
      <c r="Q10" s="10">
        <v>15</v>
      </c>
      <c r="R10" s="177">
        <v>16</v>
      </c>
      <c r="S10" s="177"/>
      <c r="T10" s="177"/>
      <c r="U10" s="177"/>
      <c r="V10" s="14">
        <v>17</v>
      </c>
      <c r="W10" s="10">
        <v>18</v>
      </c>
      <c r="X10" s="10">
        <v>19</v>
      </c>
      <c r="Y10" s="241">
        <v>20</v>
      </c>
    </row>
    <row r="11" spans="2:27" ht="15" customHeight="1" x14ac:dyDescent="0.2">
      <c r="B11" s="17">
        <v>1</v>
      </c>
      <c r="C11" s="18">
        <v>-56.6</v>
      </c>
      <c r="D11" s="18">
        <v>-65.3</v>
      </c>
      <c r="E11" s="18">
        <v>-62.1</v>
      </c>
      <c r="F11" s="118" t="s">
        <v>81</v>
      </c>
      <c r="G11" s="152" t="s">
        <v>81</v>
      </c>
      <c r="H11" s="119" t="s">
        <v>81</v>
      </c>
      <c r="I11" s="190">
        <v>0</v>
      </c>
      <c r="J11" s="190">
        <v>0</v>
      </c>
      <c r="K11" s="185" t="s">
        <v>81</v>
      </c>
      <c r="L11" s="18">
        <v>7.4</v>
      </c>
      <c r="M11" s="17">
        <v>15</v>
      </c>
      <c r="N11" s="192" t="s">
        <v>110</v>
      </c>
      <c r="O11" s="78">
        <v>0</v>
      </c>
      <c r="P11" s="197">
        <f t="shared" ref="P11:P41" si="0">IF(O11="","",(O11/24)*100)</f>
        <v>0</v>
      </c>
      <c r="Q11" s="170">
        <v>3</v>
      </c>
      <c r="R11" s="276" t="s">
        <v>111</v>
      </c>
      <c r="S11" s="277"/>
      <c r="T11" s="278"/>
      <c r="U11" s="279"/>
      <c r="V11" s="174">
        <v>154</v>
      </c>
      <c r="W11" s="93">
        <v>65.2</v>
      </c>
      <c r="X11" s="94">
        <v>2.9</v>
      </c>
      <c r="Y11" s="62" t="s">
        <v>112</v>
      </c>
    </row>
    <row r="12" spans="2:27" ht="15" customHeight="1" x14ac:dyDescent="0.2">
      <c r="B12" s="19">
        <v>2</v>
      </c>
      <c r="C12" s="20">
        <v>-49.8</v>
      </c>
      <c r="D12" s="20">
        <v>-64.099999999999994</v>
      </c>
      <c r="E12" s="20">
        <v>-57.1</v>
      </c>
      <c r="F12" s="204" t="s">
        <v>81</v>
      </c>
      <c r="G12" s="151" t="s">
        <v>81</v>
      </c>
      <c r="H12" s="205" t="s">
        <v>81</v>
      </c>
      <c r="I12" s="79">
        <v>0</v>
      </c>
      <c r="J12" s="79">
        <v>0</v>
      </c>
      <c r="K12" s="206" t="s">
        <v>81</v>
      </c>
      <c r="L12" s="20">
        <v>10.6</v>
      </c>
      <c r="M12" s="19">
        <v>22</v>
      </c>
      <c r="N12" s="193" t="s">
        <v>112</v>
      </c>
      <c r="O12" s="22">
        <v>0</v>
      </c>
      <c r="P12" s="207">
        <f>IF(O12="","",(O12/24)*100)</f>
        <v>0</v>
      </c>
      <c r="Q12" s="171">
        <v>3</v>
      </c>
      <c r="R12" s="244" t="s">
        <v>111</v>
      </c>
      <c r="S12" s="245"/>
      <c r="T12" s="246"/>
      <c r="U12" s="247"/>
      <c r="V12" s="208">
        <v>220</v>
      </c>
      <c r="W12" s="96">
        <v>86.3</v>
      </c>
      <c r="X12" s="97">
        <v>8</v>
      </c>
      <c r="Y12" s="63" t="s">
        <v>113</v>
      </c>
    </row>
    <row r="13" spans="2:27" ht="15" customHeight="1" x14ac:dyDescent="0.25">
      <c r="B13" s="19">
        <v>3</v>
      </c>
      <c r="C13" s="20">
        <v>-52.9</v>
      </c>
      <c r="D13" s="20">
        <v>-60</v>
      </c>
      <c r="E13" s="20">
        <v>-57.1</v>
      </c>
      <c r="F13" s="204" t="s">
        <v>81</v>
      </c>
      <c r="G13" s="151" t="s">
        <v>81</v>
      </c>
      <c r="H13" s="205" t="s">
        <v>81</v>
      </c>
      <c r="I13" s="79">
        <v>0</v>
      </c>
      <c r="J13" s="79">
        <v>0</v>
      </c>
      <c r="K13" s="206" t="s">
        <v>81</v>
      </c>
      <c r="L13" s="20">
        <v>12.9</v>
      </c>
      <c r="M13" s="19">
        <v>29</v>
      </c>
      <c r="N13" s="193" t="s">
        <v>114</v>
      </c>
      <c r="O13" s="22">
        <v>0</v>
      </c>
      <c r="P13" s="207">
        <f>IF(O13="","",(O13/24)*100)</f>
        <v>0</v>
      </c>
      <c r="Q13" s="171">
        <v>5</v>
      </c>
      <c r="R13" s="244" t="s">
        <v>115</v>
      </c>
      <c r="S13" s="245"/>
      <c r="T13" s="246"/>
      <c r="U13" s="247"/>
      <c r="V13" s="208">
        <v>268</v>
      </c>
      <c r="W13" s="96">
        <v>40.1</v>
      </c>
      <c r="X13" s="97">
        <v>10.4</v>
      </c>
      <c r="Y13" s="63" t="s">
        <v>114</v>
      </c>
      <c r="Z13" s="239"/>
      <c r="AA13" s="239"/>
    </row>
    <row r="14" spans="2:27" ht="15" customHeight="1" thickBot="1" x14ac:dyDescent="0.3">
      <c r="B14" s="19">
        <v>4</v>
      </c>
      <c r="C14" s="20">
        <v>-47.8</v>
      </c>
      <c r="D14" s="24">
        <v>-53.8</v>
      </c>
      <c r="E14" s="24">
        <v>-50.8</v>
      </c>
      <c r="F14" s="204" t="s">
        <v>81</v>
      </c>
      <c r="G14" s="151" t="s">
        <v>81</v>
      </c>
      <c r="H14" s="205" t="s">
        <v>81</v>
      </c>
      <c r="I14" s="79">
        <v>0</v>
      </c>
      <c r="J14" s="79">
        <v>0</v>
      </c>
      <c r="K14" s="206" t="s">
        <v>81</v>
      </c>
      <c r="L14" s="24">
        <v>15.5</v>
      </c>
      <c r="M14" s="75">
        <v>31</v>
      </c>
      <c r="N14" s="194" t="s">
        <v>116</v>
      </c>
      <c r="O14" s="22">
        <v>0</v>
      </c>
      <c r="P14" s="207">
        <v>0</v>
      </c>
      <c r="Q14" s="171">
        <v>8</v>
      </c>
      <c r="R14" s="248" t="s">
        <v>111</v>
      </c>
      <c r="S14" s="249"/>
      <c r="T14" s="250"/>
      <c r="U14" s="251"/>
      <c r="V14" s="209">
        <v>323</v>
      </c>
      <c r="W14" s="98">
        <v>38.799999999999997</v>
      </c>
      <c r="X14" s="99">
        <v>13.2</v>
      </c>
      <c r="Y14" s="76" t="s">
        <v>114</v>
      </c>
      <c r="Z14" s="239"/>
      <c r="AA14" s="239"/>
    </row>
    <row r="15" spans="2:27" ht="15" customHeight="1" thickBot="1" x14ac:dyDescent="0.3">
      <c r="B15" s="75">
        <v>5</v>
      </c>
      <c r="C15" s="24">
        <v>-46.9</v>
      </c>
      <c r="D15" s="24">
        <v>-53.8</v>
      </c>
      <c r="E15" s="24">
        <v>-48.6</v>
      </c>
      <c r="F15" s="210" t="s">
        <v>81</v>
      </c>
      <c r="G15" s="153" t="s">
        <v>81</v>
      </c>
      <c r="H15" s="211" t="s">
        <v>81</v>
      </c>
      <c r="I15" s="191" t="s">
        <v>90</v>
      </c>
      <c r="J15" s="191" t="s">
        <v>90</v>
      </c>
      <c r="K15" s="212" t="s">
        <v>81</v>
      </c>
      <c r="L15" s="24">
        <v>18</v>
      </c>
      <c r="M15" s="75">
        <v>37</v>
      </c>
      <c r="N15" s="194" t="s">
        <v>114</v>
      </c>
      <c r="O15" s="23">
        <v>0</v>
      </c>
      <c r="P15" s="213">
        <v>0</v>
      </c>
      <c r="Q15" s="172">
        <v>7</v>
      </c>
      <c r="R15" s="248" t="s">
        <v>117</v>
      </c>
      <c r="S15" s="249"/>
      <c r="T15" s="250"/>
      <c r="U15" s="251"/>
      <c r="V15" s="209">
        <v>375</v>
      </c>
      <c r="W15" s="98">
        <v>20.5</v>
      </c>
      <c r="X15" s="99">
        <v>10.6</v>
      </c>
      <c r="Y15" s="76" t="s">
        <v>110</v>
      </c>
      <c r="Z15" s="239"/>
      <c r="AA15" s="239"/>
    </row>
    <row r="16" spans="2:27" ht="15" customHeight="1" x14ac:dyDescent="0.25">
      <c r="B16" s="203">
        <v>6</v>
      </c>
      <c r="C16" s="72">
        <v>-49.4</v>
      </c>
      <c r="D16" s="72">
        <v>-57.6</v>
      </c>
      <c r="E16" s="72">
        <v>-52</v>
      </c>
      <c r="F16" s="214" t="s">
        <v>81</v>
      </c>
      <c r="G16" s="152" t="s">
        <v>81</v>
      </c>
      <c r="H16" s="215" t="s">
        <v>81</v>
      </c>
      <c r="I16" s="80" t="s">
        <v>90</v>
      </c>
      <c r="J16" s="80" t="s">
        <v>90</v>
      </c>
      <c r="K16" s="216" t="s">
        <v>81</v>
      </c>
      <c r="L16" s="72">
        <v>11.2</v>
      </c>
      <c r="M16" s="17">
        <v>24</v>
      </c>
      <c r="N16" s="195" t="s">
        <v>110</v>
      </c>
      <c r="O16" s="78">
        <v>0</v>
      </c>
      <c r="P16" s="217">
        <f t="shared" si="0"/>
        <v>0</v>
      </c>
      <c r="Q16" s="173">
        <v>4</v>
      </c>
      <c r="R16" s="276" t="s">
        <v>117</v>
      </c>
      <c r="S16" s="277"/>
      <c r="T16" s="307"/>
      <c r="U16" s="308"/>
      <c r="V16" s="218">
        <v>233</v>
      </c>
      <c r="W16" s="93">
        <v>59.1</v>
      </c>
      <c r="X16" s="100">
        <v>9.4</v>
      </c>
      <c r="Y16" s="74" t="s">
        <v>118</v>
      </c>
      <c r="Z16" s="239"/>
      <c r="AA16" s="239"/>
    </row>
    <row r="17" spans="2:27" ht="15" customHeight="1" x14ac:dyDescent="0.25">
      <c r="B17" s="19">
        <v>7</v>
      </c>
      <c r="C17" s="20">
        <v>-50.9</v>
      </c>
      <c r="D17" s="20">
        <v>-56.1</v>
      </c>
      <c r="E17" s="20">
        <v>-53.9</v>
      </c>
      <c r="F17" s="204" t="s">
        <v>81</v>
      </c>
      <c r="G17" s="151" t="s">
        <v>81</v>
      </c>
      <c r="H17" s="205" t="s">
        <v>81</v>
      </c>
      <c r="I17" s="79" t="s">
        <v>90</v>
      </c>
      <c r="J17" s="79" t="s">
        <v>90</v>
      </c>
      <c r="K17" s="206" t="s">
        <v>81</v>
      </c>
      <c r="L17" s="20">
        <v>15.6</v>
      </c>
      <c r="M17" s="19">
        <v>31</v>
      </c>
      <c r="N17" s="193" t="s">
        <v>114</v>
      </c>
      <c r="O17" s="22">
        <v>0</v>
      </c>
      <c r="P17" s="207">
        <f t="shared" si="0"/>
        <v>0</v>
      </c>
      <c r="Q17" s="171">
        <v>4</v>
      </c>
      <c r="R17" s="244" t="s">
        <v>117</v>
      </c>
      <c r="S17" s="245"/>
      <c r="T17" s="246"/>
      <c r="U17" s="247"/>
      <c r="V17" s="208">
        <v>326</v>
      </c>
      <c r="W17" s="96">
        <v>34.4</v>
      </c>
      <c r="X17" s="97">
        <v>13.7</v>
      </c>
      <c r="Y17" s="63" t="s">
        <v>110</v>
      </c>
      <c r="Z17" s="239"/>
      <c r="AA17" s="239"/>
    </row>
    <row r="18" spans="2:27" ht="15" customHeight="1" x14ac:dyDescent="0.25">
      <c r="B18" s="19">
        <v>8</v>
      </c>
      <c r="C18" s="20">
        <v>-44.5</v>
      </c>
      <c r="D18" s="20">
        <v>-58.1</v>
      </c>
      <c r="E18" s="20">
        <v>-53.4</v>
      </c>
      <c r="F18" s="204" t="s">
        <v>81</v>
      </c>
      <c r="G18" s="151" t="s">
        <v>81</v>
      </c>
      <c r="H18" s="205" t="s">
        <v>81</v>
      </c>
      <c r="I18" s="79">
        <v>0</v>
      </c>
      <c r="J18" s="79">
        <v>0</v>
      </c>
      <c r="K18" s="206" t="s">
        <v>81</v>
      </c>
      <c r="L18" s="20">
        <v>12.9</v>
      </c>
      <c r="M18" s="19">
        <v>24</v>
      </c>
      <c r="N18" s="193" t="s">
        <v>116</v>
      </c>
      <c r="O18" s="22">
        <v>0</v>
      </c>
      <c r="P18" s="207">
        <f t="shared" si="0"/>
        <v>0</v>
      </c>
      <c r="Q18" s="171">
        <v>5</v>
      </c>
      <c r="R18" s="244" t="s">
        <v>111</v>
      </c>
      <c r="S18" s="245"/>
      <c r="T18" s="246"/>
      <c r="U18" s="247"/>
      <c r="V18" s="208">
        <v>268</v>
      </c>
      <c r="W18" s="96">
        <v>20.6</v>
      </c>
      <c r="X18" s="97">
        <v>10.199999999999999</v>
      </c>
      <c r="Y18" s="63" t="s">
        <v>110</v>
      </c>
      <c r="Z18" s="239"/>
      <c r="AA18" s="239"/>
    </row>
    <row r="19" spans="2:27" ht="15" customHeight="1" x14ac:dyDescent="0.25">
      <c r="B19" s="19">
        <v>9</v>
      </c>
      <c r="C19" s="20">
        <v>-43.8</v>
      </c>
      <c r="D19" s="20">
        <v>-50.2</v>
      </c>
      <c r="E19" s="20">
        <v>-48.1</v>
      </c>
      <c r="F19" s="120" t="s">
        <v>81</v>
      </c>
      <c r="G19" s="151" t="s">
        <v>81</v>
      </c>
      <c r="H19" s="121" t="s">
        <v>81</v>
      </c>
      <c r="I19" s="79" t="s">
        <v>90</v>
      </c>
      <c r="J19" s="79" t="s">
        <v>90</v>
      </c>
      <c r="K19" s="186" t="s">
        <v>81</v>
      </c>
      <c r="L19" s="20">
        <v>13.1</v>
      </c>
      <c r="M19" s="19">
        <v>24</v>
      </c>
      <c r="N19" s="193" t="s">
        <v>119</v>
      </c>
      <c r="O19" s="22">
        <v>0</v>
      </c>
      <c r="P19" s="198">
        <f t="shared" si="0"/>
        <v>0</v>
      </c>
      <c r="Q19" s="171">
        <v>7</v>
      </c>
      <c r="R19" s="244" t="s">
        <v>117</v>
      </c>
      <c r="S19" s="245"/>
      <c r="T19" s="280"/>
      <c r="U19" s="281"/>
      <c r="V19" s="175">
        <v>272</v>
      </c>
      <c r="W19" s="96">
        <v>0.5</v>
      </c>
      <c r="X19" s="97">
        <v>10.9</v>
      </c>
      <c r="Y19" s="63" t="s">
        <v>119</v>
      </c>
      <c r="Z19" s="239"/>
      <c r="AA19" s="239"/>
    </row>
    <row r="20" spans="2:27" ht="15" customHeight="1" thickBot="1" x14ac:dyDescent="0.3">
      <c r="B20" s="75">
        <v>10</v>
      </c>
      <c r="C20" s="24">
        <v>-50.2</v>
      </c>
      <c r="D20" s="24">
        <v>-55.9</v>
      </c>
      <c r="E20" s="24">
        <v>-53.3</v>
      </c>
      <c r="F20" s="122" t="s">
        <v>81</v>
      </c>
      <c r="G20" s="153" t="s">
        <v>81</v>
      </c>
      <c r="H20" s="123" t="s">
        <v>81</v>
      </c>
      <c r="I20" s="191" t="s">
        <v>90</v>
      </c>
      <c r="J20" s="191" t="s">
        <v>90</v>
      </c>
      <c r="K20" s="187" t="s">
        <v>81</v>
      </c>
      <c r="L20" s="24">
        <v>12.7</v>
      </c>
      <c r="M20" s="75">
        <v>23</v>
      </c>
      <c r="N20" s="194" t="s">
        <v>118</v>
      </c>
      <c r="O20" s="23">
        <v>0</v>
      </c>
      <c r="P20" s="199">
        <f t="shared" si="0"/>
        <v>0</v>
      </c>
      <c r="Q20" s="172">
        <v>5</v>
      </c>
      <c r="R20" s="248" t="s">
        <v>117</v>
      </c>
      <c r="S20" s="249"/>
      <c r="T20" s="282"/>
      <c r="U20" s="283"/>
      <c r="V20" s="176">
        <v>264</v>
      </c>
      <c r="W20" s="98">
        <v>54.8</v>
      </c>
      <c r="X20" s="99">
        <v>10.4</v>
      </c>
      <c r="Y20" s="76" t="s">
        <v>118</v>
      </c>
      <c r="Z20" s="239"/>
      <c r="AA20" s="239"/>
    </row>
    <row r="21" spans="2:27" ht="15" customHeight="1" x14ac:dyDescent="0.25">
      <c r="B21" s="73">
        <v>11</v>
      </c>
      <c r="C21" s="72">
        <v>-48</v>
      </c>
      <c r="D21" s="72">
        <v>-54.4</v>
      </c>
      <c r="E21" s="72">
        <v>-50.6</v>
      </c>
      <c r="F21" s="118" t="s">
        <v>81</v>
      </c>
      <c r="G21" s="152" t="s">
        <v>81</v>
      </c>
      <c r="H21" s="119" t="s">
        <v>81</v>
      </c>
      <c r="I21" s="80" t="s">
        <v>90</v>
      </c>
      <c r="J21" s="80" t="s">
        <v>90</v>
      </c>
      <c r="K21" s="185" t="s">
        <v>81</v>
      </c>
      <c r="L21" s="72">
        <v>16.7</v>
      </c>
      <c r="M21" s="17">
        <v>30</v>
      </c>
      <c r="N21" s="195" t="s">
        <v>114</v>
      </c>
      <c r="O21" s="78">
        <v>0</v>
      </c>
      <c r="P21" s="197">
        <f t="shared" si="0"/>
        <v>0</v>
      </c>
      <c r="Q21" s="173">
        <v>3</v>
      </c>
      <c r="R21" s="276" t="s">
        <v>117</v>
      </c>
      <c r="S21" s="277"/>
      <c r="T21" s="278"/>
      <c r="U21" s="279"/>
      <c r="V21" s="174">
        <v>349</v>
      </c>
      <c r="W21" s="93">
        <v>43.1</v>
      </c>
      <c r="X21" s="100">
        <v>14.5</v>
      </c>
      <c r="Y21" s="74" t="s">
        <v>110</v>
      </c>
      <c r="Z21" s="239"/>
      <c r="AA21" s="239"/>
    </row>
    <row r="22" spans="2:27" ht="15" customHeight="1" x14ac:dyDescent="0.25">
      <c r="B22" s="19">
        <v>12</v>
      </c>
      <c r="C22" s="20">
        <v>-54.5</v>
      </c>
      <c r="D22" s="20">
        <v>-58.9</v>
      </c>
      <c r="E22" s="20">
        <v>-57.2</v>
      </c>
      <c r="F22" s="120" t="s">
        <v>81</v>
      </c>
      <c r="G22" s="151" t="s">
        <v>81</v>
      </c>
      <c r="H22" s="121" t="s">
        <v>81</v>
      </c>
      <c r="I22" s="79" t="s">
        <v>90</v>
      </c>
      <c r="J22" s="79" t="s">
        <v>90</v>
      </c>
      <c r="K22" s="186" t="s">
        <v>81</v>
      </c>
      <c r="L22" s="20">
        <v>14.1</v>
      </c>
      <c r="M22" s="19">
        <v>25</v>
      </c>
      <c r="N22" s="193" t="s">
        <v>120</v>
      </c>
      <c r="O22" s="22">
        <v>0</v>
      </c>
      <c r="P22" s="198">
        <f t="shared" si="0"/>
        <v>0</v>
      </c>
      <c r="Q22" s="171">
        <v>2</v>
      </c>
      <c r="R22" s="244" t="s">
        <v>117</v>
      </c>
      <c r="S22" s="245"/>
      <c r="T22" s="280"/>
      <c r="U22" s="281"/>
      <c r="V22" s="175">
        <v>294</v>
      </c>
      <c r="W22" s="96">
        <v>52.7</v>
      </c>
      <c r="X22" s="97">
        <v>12.2</v>
      </c>
      <c r="Y22" s="63" t="s">
        <v>120</v>
      </c>
      <c r="Z22" s="239"/>
      <c r="AA22" s="239"/>
    </row>
    <row r="23" spans="2:27" ht="15" customHeight="1" x14ac:dyDescent="0.25">
      <c r="B23" s="19">
        <v>13</v>
      </c>
      <c r="C23" s="20">
        <v>-53.5</v>
      </c>
      <c r="D23" s="20">
        <v>-57.9</v>
      </c>
      <c r="E23" s="20">
        <v>-55.5</v>
      </c>
      <c r="F23" s="120" t="s">
        <v>81</v>
      </c>
      <c r="G23" s="151" t="s">
        <v>81</v>
      </c>
      <c r="H23" s="121" t="s">
        <v>81</v>
      </c>
      <c r="I23" s="79" t="s">
        <v>90</v>
      </c>
      <c r="J23" s="79" t="s">
        <v>90</v>
      </c>
      <c r="K23" s="186" t="s">
        <v>81</v>
      </c>
      <c r="L23" s="20">
        <v>12.5</v>
      </c>
      <c r="M23" s="19">
        <v>26</v>
      </c>
      <c r="N23" s="193" t="s">
        <v>114</v>
      </c>
      <c r="O23" s="22">
        <v>0</v>
      </c>
      <c r="P23" s="198">
        <f t="shared" si="0"/>
        <v>0</v>
      </c>
      <c r="Q23" s="171">
        <v>2</v>
      </c>
      <c r="R23" s="244" t="s">
        <v>117</v>
      </c>
      <c r="S23" s="245"/>
      <c r="T23" s="280"/>
      <c r="U23" s="281"/>
      <c r="V23" s="175">
        <v>261</v>
      </c>
      <c r="W23" s="96">
        <v>49.4</v>
      </c>
      <c r="X23" s="97">
        <v>10.5</v>
      </c>
      <c r="Y23" s="63" t="s">
        <v>110</v>
      </c>
      <c r="Z23" s="239"/>
      <c r="AA23" s="239"/>
    </row>
    <row r="24" spans="2:27" ht="15" customHeight="1" x14ac:dyDescent="0.25">
      <c r="B24" s="19">
        <v>14</v>
      </c>
      <c r="C24" s="20">
        <v>-44.3</v>
      </c>
      <c r="D24" s="20">
        <v>-55.7</v>
      </c>
      <c r="E24" s="20">
        <v>-52.6</v>
      </c>
      <c r="F24" s="120" t="s">
        <v>81</v>
      </c>
      <c r="G24" s="151" t="s">
        <v>81</v>
      </c>
      <c r="H24" s="121" t="s">
        <v>81</v>
      </c>
      <c r="I24" s="79" t="s">
        <v>90</v>
      </c>
      <c r="J24" s="79" t="s">
        <v>90</v>
      </c>
      <c r="K24" s="186" t="s">
        <v>81</v>
      </c>
      <c r="L24" s="20">
        <v>15.2</v>
      </c>
      <c r="M24" s="19">
        <v>23</v>
      </c>
      <c r="N24" s="193" t="s">
        <v>121</v>
      </c>
      <c r="O24" s="22">
        <v>0</v>
      </c>
      <c r="P24" s="198">
        <f t="shared" si="0"/>
        <v>0</v>
      </c>
      <c r="Q24" s="171">
        <v>5</v>
      </c>
      <c r="R24" s="244" t="s">
        <v>117</v>
      </c>
      <c r="S24" s="245"/>
      <c r="T24" s="280"/>
      <c r="U24" s="281"/>
      <c r="V24" s="175">
        <v>317</v>
      </c>
      <c r="W24" s="96">
        <v>21.8</v>
      </c>
      <c r="X24" s="97">
        <v>10</v>
      </c>
      <c r="Y24" s="63" t="s">
        <v>116</v>
      </c>
      <c r="Z24" s="239"/>
      <c r="AA24" s="239"/>
    </row>
    <row r="25" spans="2:27" ht="15" customHeight="1" thickBot="1" x14ac:dyDescent="0.3">
      <c r="B25" s="75">
        <v>15</v>
      </c>
      <c r="C25" s="24">
        <v>-42.9</v>
      </c>
      <c r="D25" s="24">
        <v>-48.3</v>
      </c>
      <c r="E25" s="24">
        <v>-45.3</v>
      </c>
      <c r="F25" s="122" t="s">
        <v>81</v>
      </c>
      <c r="G25" s="153" t="s">
        <v>81</v>
      </c>
      <c r="H25" s="123" t="s">
        <v>81</v>
      </c>
      <c r="I25" s="191" t="s">
        <v>90</v>
      </c>
      <c r="J25" s="191" t="s">
        <v>90</v>
      </c>
      <c r="K25" s="187" t="s">
        <v>81</v>
      </c>
      <c r="L25" s="24">
        <v>13.3</v>
      </c>
      <c r="M25" s="75">
        <v>25</v>
      </c>
      <c r="N25" s="194" t="s">
        <v>121</v>
      </c>
      <c r="O25" s="23">
        <v>0</v>
      </c>
      <c r="P25" s="199">
        <f t="shared" si="0"/>
        <v>0</v>
      </c>
      <c r="Q25" s="172">
        <v>5</v>
      </c>
      <c r="R25" s="248" t="s">
        <v>117</v>
      </c>
      <c r="S25" s="249"/>
      <c r="T25" s="282"/>
      <c r="U25" s="283"/>
      <c r="V25" s="176">
        <v>278</v>
      </c>
      <c r="W25" s="98">
        <v>328</v>
      </c>
      <c r="X25" s="99">
        <v>7.9</v>
      </c>
      <c r="Y25" s="76" t="s">
        <v>122</v>
      </c>
      <c r="Z25" s="239"/>
      <c r="AA25" s="239"/>
    </row>
    <row r="26" spans="2:27" ht="15" customHeight="1" x14ac:dyDescent="0.25">
      <c r="B26" s="73">
        <v>16</v>
      </c>
      <c r="C26" s="72">
        <v>-48.6</v>
      </c>
      <c r="D26" s="72">
        <v>-62.1</v>
      </c>
      <c r="E26" s="72">
        <v>-56.7</v>
      </c>
      <c r="F26" s="118" t="s">
        <v>81</v>
      </c>
      <c r="G26" s="152" t="s">
        <v>81</v>
      </c>
      <c r="H26" s="119" t="s">
        <v>81</v>
      </c>
      <c r="I26" s="80" t="s">
        <v>90</v>
      </c>
      <c r="J26" s="80" t="s">
        <v>90</v>
      </c>
      <c r="K26" s="185" t="s">
        <v>81</v>
      </c>
      <c r="L26" s="72">
        <v>7.9</v>
      </c>
      <c r="M26" s="17">
        <v>18</v>
      </c>
      <c r="N26" s="195" t="s">
        <v>123</v>
      </c>
      <c r="O26" s="78">
        <v>0</v>
      </c>
      <c r="P26" s="197">
        <f t="shared" si="0"/>
        <v>0</v>
      </c>
      <c r="Q26" s="173">
        <v>3</v>
      </c>
      <c r="R26" s="276" t="s">
        <v>124</v>
      </c>
      <c r="S26" s="277"/>
      <c r="T26" s="278"/>
      <c r="U26" s="279"/>
      <c r="V26" s="174">
        <v>164</v>
      </c>
      <c r="W26" s="93">
        <v>108.1</v>
      </c>
      <c r="X26" s="100">
        <v>4.5</v>
      </c>
      <c r="Y26" s="74" t="s">
        <v>112</v>
      </c>
      <c r="Z26" s="239"/>
      <c r="AA26" s="239"/>
    </row>
    <row r="27" spans="2:27" ht="15" customHeight="1" x14ac:dyDescent="0.25">
      <c r="B27" s="19">
        <v>17</v>
      </c>
      <c r="C27" s="20">
        <v>-54.3</v>
      </c>
      <c r="D27" s="20">
        <v>-62.4</v>
      </c>
      <c r="E27" s="20">
        <v>-60.1</v>
      </c>
      <c r="F27" s="120" t="s">
        <v>81</v>
      </c>
      <c r="G27" s="151" t="s">
        <v>81</v>
      </c>
      <c r="H27" s="121" t="s">
        <v>81</v>
      </c>
      <c r="I27" s="79">
        <v>0</v>
      </c>
      <c r="J27" s="79">
        <v>0</v>
      </c>
      <c r="K27" s="186" t="s">
        <v>81</v>
      </c>
      <c r="L27" s="20">
        <v>13.3</v>
      </c>
      <c r="M27" s="19">
        <v>26</v>
      </c>
      <c r="N27" s="193" t="s">
        <v>125</v>
      </c>
      <c r="O27" s="22">
        <v>0</v>
      </c>
      <c r="P27" s="198">
        <f t="shared" si="0"/>
        <v>0</v>
      </c>
      <c r="Q27" s="171">
        <v>2</v>
      </c>
      <c r="R27" s="244" t="s">
        <v>111</v>
      </c>
      <c r="S27" s="245"/>
      <c r="T27" s="280"/>
      <c r="U27" s="281"/>
      <c r="V27" s="175">
        <v>278</v>
      </c>
      <c r="W27" s="96">
        <v>128.9</v>
      </c>
      <c r="X27" s="97">
        <v>11.5</v>
      </c>
      <c r="Y27" s="63" t="s">
        <v>123</v>
      </c>
      <c r="Z27" s="239"/>
      <c r="AA27" s="239"/>
    </row>
    <row r="28" spans="2:27" ht="15" customHeight="1" x14ac:dyDescent="0.25">
      <c r="B28" s="19">
        <v>18</v>
      </c>
      <c r="C28" s="20">
        <v>-60.7</v>
      </c>
      <c r="D28" s="20">
        <v>-67.3</v>
      </c>
      <c r="E28" s="20">
        <v>-64.900000000000006</v>
      </c>
      <c r="F28" s="120" t="s">
        <v>81</v>
      </c>
      <c r="G28" s="151" t="s">
        <v>81</v>
      </c>
      <c r="H28" s="121" t="s">
        <v>81</v>
      </c>
      <c r="I28" s="79">
        <v>0</v>
      </c>
      <c r="J28" s="79">
        <v>0</v>
      </c>
      <c r="K28" s="186" t="s">
        <v>81</v>
      </c>
      <c r="L28" s="20">
        <v>12.4</v>
      </c>
      <c r="M28" s="19">
        <v>24</v>
      </c>
      <c r="N28" s="193" t="s">
        <v>126</v>
      </c>
      <c r="O28" s="22">
        <v>0</v>
      </c>
      <c r="P28" s="198">
        <f t="shared" si="0"/>
        <v>0</v>
      </c>
      <c r="Q28" s="171">
        <v>2</v>
      </c>
      <c r="R28" s="244" t="s">
        <v>111</v>
      </c>
      <c r="S28" s="245"/>
      <c r="T28" s="280"/>
      <c r="U28" s="281"/>
      <c r="V28" s="175">
        <v>258</v>
      </c>
      <c r="W28" s="96">
        <v>121.8</v>
      </c>
      <c r="X28" s="97">
        <v>10.6</v>
      </c>
      <c r="Y28" s="63" t="s">
        <v>127</v>
      </c>
      <c r="Z28" s="239"/>
      <c r="AA28" s="239"/>
    </row>
    <row r="29" spans="2:27" ht="15" customHeight="1" x14ac:dyDescent="0.25">
      <c r="B29" s="19">
        <v>19</v>
      </c>
      <c r="C29" s="20">
        <v>-60.6</v>
      </c>
      <c r="D29" s="20">
        <v>-67</v>
      </c>
      <c r="E29" s="20">
        <v>-63.9</v>
      </c>
      <c r="F29" s="120" t="s">
        <v>81</v>
      </c>
      <c r="G29" s="151" t="s">
        <v>81</v>
      </c>
      <c r="H29" s="121" t="s">
        <v>81</v>
      </c>
      <c r="I29" s="79">
        <v>0</v>
      </c>
      <c r="J29" s="79">
        <v>0</v>
      </c>
      <c r="K29" s="186" t="s">
        <v>81</v>
      </c>
      <c r="L29" s="20">
        <v>10.4</v>
      </c>
      <c r="M29" s="19">
        <v>18</v>
      </c>
      <c r="N29" s="193" t="s">
        <v>127</v>
      </c>
      <c r="O29" s="169">
        <v>0</v>
      </c>
      <c r="P29" s="200">
        <f t="shared" si="0"/>
        <v>0</v>
      </c>
      <c r="Q29" s="171">
        <v>2</v>
      </c>
      <c r="R29" s="244" t="s">
        <v>111</v>
      </c>
      <c r="S29" s="245"/>
      <c r="T29" s="280"/>
      <c r="U29" s="281"/>
      <c r="V29" s="175">
        <v>216</v>
      </c>
      <c r="W29" s="96">
        <v>103.1</v>
      </c>
      <c r="X29" s="97">
        <v>8.8000000000000007</v>
      </c>
      <c r="Y29" s="63" t="s">
        <v>113</v>
      </c>
      <c r="Z29" s="239"/>
      <c r="AA29" s="239"/>
    </row>
    <row r="30" spans="2:27" ht="15" customHeight="1" thickBot="1" x14ac:dyDescent="0.3">
      <c r="B30" s="75">
        <v>20</v>
      </c>
      <c r="C30" s="24">
        <v>-52.3</v>
      </c>
      <c r="D30" s="24">
        <v>-62</v>
      </c>
      <c r="E30" s="24">
        <v>-58.1</v>
      </c>
      <c r="F30" s="122" t="s">
        <v>81</v>
      </c>
      <c r="G30" s="153" t="s">
        <v>81</v>
      </c>
      <c r="H30" s="123" t="s">
        <v>81</v>
      </c>
      <c r="I30" s="191" t="s">
        <v>90</v>
      </c>
      <c r="J30" s="191" t="s">
        <v>90</v>
      </c>
      <c r="K30" s="187" t="s">
        <v>81</v>
      </c>
      <c r="L30" s="24">
        <v>12.6</v>
      </c>
      <c r="M30" s="75">
        <v>20</v>
      </c>
      <c r="N30" s="194" t="s">
        <v>128</v>
      </c>
      <c r="O30" s="23">
        <v>0</v>
      </c>
      <c r="P30" s="199">
        <f t="shared" si="0"/>
        <v>0</v>
      </c>
      <c r="Q30" s="172">
        <v>1</v>
      </c>
      <c r="R30" s="248" t="s">
        <v>129</v>
      </c>
      <c r="S30" s="249"/>
      <c r="T30" s="282"/>
      <c r="U30" s="283"/>
      <c r="V30" s="176">
        <v>262</v>
      </c>
      <c r="W30" s="98">
        <v>87</v>
      </c>
      <c r="X30" s="99">
        <v>10.7</v>
      </c>
      <c r="Y30" s="76" t="s">
        <v>128</v>
      </c>
      <c r="Z30" s="239"/>
      <c r="AA30" s="239"/>
    </row>
    <row r="31" spans="2:27" ht="15" customHeight="1" x14ac:dyDescent="0.25">
      <c r="B31" s="73">
        <v>21</v>
      </c>
      <c r="C31" s="72">
        <v>-46.7</v>
      </c>
      <c r="D31" s="72">
        <v>-51.9</v>
      </c>
      <c r="E31" s="72">
        <v>-49.3</v>
      </c>
      <c r="F31" s="118" t="s">
        <v>81</v>
      </c>
      <c r="G31" s="152" t="s">
        <v>81</v>
      </c>
      <c r="H31" s="119" t="s">
        <v>81</v>
      </c>
      <c r="I31" s="80" t="s">
        <v>90</v>
      </c>
      <c r="J31" s="80" t="s">
        <v>90</v>
      </c>
      <c r="K31" s="185" t="s">
        <v>81</v>
      </c>
      <c r="L31" s="72">
        <v>11.6</v>
      </c>
      <c r="M31" s="17">
        <v>21</v>
      </c>
      <c r="N31" s="195" t="s">
        <v>120</v>
      </c>
      <c r="O31" s="78">
        <v>0</v>
      </c>
      <c r="P31" s="197">
        <f t="shared" si="0"/>
        <v>0</v>
      </c>
      <c r="Q31" s="173">
        <v>3</v>
      </c>
      <c r="R31" s="276" t="s">
        <v>130</v>
      </c>
      <c r="S31" s="277"/>
      <c r="T31" s="278"/>
      <c r="U31" s="279"/>
      <c r="V31" s="174">
        <v>241</v>
      </c>
      <c r="W31" s="93">
        <v>49.1</v>
      </c>
      <c r="X31" s="100">
        <v>9.9</v>
      </c>
      <c r="Y31" s="74" t="s">
        <v>120</v>
      </c>
      <c r="Z31" s="239"/>
      <c r="AA31" s="239"/>
    </row>
    <row r="32" spans="2:27" ht="15" customHeight="1" x14ac:dyDescent="0.25">
      <c r="B32" s="19">
        <v>22</v>
      </c>
      <c r="C32" s="20">
        <v>-45.5</v>
      </c>
      <c r="D32" s="20">
        <v>-50.9</v>
      </c>
      <c r="E32" s="20">
        <v>-47.5</v>
      </c>
      <c r="F32" s="120" t="s">
        <v>81</v>
      </c>
      <c r="G32" s="151" t="s">
        <v>81</v>
      </c>
      <c r="H32" s="121" t="s">
        <v>81</v>
      </c>
      <c r="I32" s="79" t="s">
        <v>90</v>
      </c>
      <c r="J32" s="79" t="s">
        <v>90</v>
      </c>
      <c r="K32" s="186" t="s">
        <v>81</v>
      </c>
      <c r="L32" s="20">
        <v>11.5</v>
      </c>
      <c r="M32" s="19">
        <v>23</v>
      </c>
      <c r="N32" s="193" t="s">
        <v>116</v>
      </c>
      <c r="O32" s="22">
        <v>0</v>
      </c>
      <c r="P32" s="198">
        <f t="shared" si="0"/>
        <v>0</v>
      </c>
      <c r="Q32" s="171">
        <v>4</v>
      </c>
      <c r="R32" s="244" t="s">
        <v>124</v>
      </c>
      <c r="S32" s="245"/>
      <c r="T32" s="280"/>
      <c r="U32" s="281"/>
      <c r="V32" s="175">
        <v>239</v>
      </c>
      <c r="W32" s="96">
        <v>41.7</v>
      </c>
      <c r="X32" s="97">
        <v>9.6</v>
      </c>
      <c r="Y32" s="63" t="s">
        <v>110</v>
      </c>
      <c r="Z32" s="239"/>
      <c r="AA32" s="239"/>
    </row>
    <row r="33" spans="2:27" s="220" customFormat="1" ht="15" customHeight="1" x14ac:dyDescent="0.25">
      <c r="B33" s="19">
        <v>23</v>
      </c>
      <c r="C33" s="20">
        <v>-49.4</v>
      </c>
      <c r="D33" s="20">
        <v>-60.5</v>
      </c>
      <c r="E33" s="20">
        <v>-56.7</v>
      </c>
      <c r="F33" s="204" t="s">
        <v>81</v>
      </c>
      <c r="G33" s="151" t="s">
        <v>81</v>
      </c>
      <c r="H33" s="205" t="s">
        <v>81</v>
      </c>
      <c r="I33" s="79" t="s">
        <v>90</v>
      </c>
      <c r="J33" s="79" t="s">
        <v>90</v>
      </c>
      <c r="K33" s="206" t="s">
        <v>81</v>
      </c>
      <c r="L33" s="20">
        <v>8.3000000000000007</v>
      </c>
      <c r="M33" s="19">
        <v>17</v>
      </c>
      <c r="N33" s="193" t="s">
        <v>125</v>
      </c>
      <c r="O33" s="22">
        <v>0</v>
      </c>
      <c r="P33" s="207">
        <f t="shared" si="0"/>
        <v>0</v>
      </c>
      <c r="Q33" s="171">
        <v>1</v>
      </c>
      <c r="R33" s="244" t="s">
        <v>117</v>
      </c>
      <c r="S33" s="245"/>
      <c r="T33" s="246"/>
      <c r="U33" s="247"/>
      <c r="V33" s="208">
        <v>172</v>
      </c>
      <c r="W33" s="96">
        <v>104.7</v>
      </c>
      <c r="X33" s="97">
        <v>6.8</v>
      </c>
      <c r="Y33" s="63" t="s">
        <v>113</v>
      </c>
      <c r="Z33" s="239"/>
      <c r="AA33" s="239"/>
    </row>
    <row r="34" spans="2:27" s="220" customFormat="1" ht="15" customHeight="1" x14ac:dyDescent="0.25">
      <c r="B34" s="19">
        <v>24</v>
      </c>
      <c r="C34" s="20">
        <v>-49.3</v>
      </c>
      <c r="D34" s="20">
        <v>-59.8</v>
      </c>
      <c r="E34" s="20">
        <v>-56.3</v>
      </c>
      <c r="F34" s="204" t="s">
        <v>81</v>
      </c>
      <c r="G34" s="151" t="s">
        <v>81</v>
      </c>
      <c r="H34" s="205" t="s">
        <v>81</v>
      </c>
      <c r="I34" s="79">
        <v>0</v>
      </c>
      <c r="J34" s="79">
        <v>0</v>
      </c>
      <c r="K34" s="206" t="s">
        <v>81</v>
      </c>
      <c r="L34" s="20">
        <v>8.4</v>
      </c>
      <c r="M34" s="19">
        <v>15</v>
      </c>
      <c r="N34" s="193" t="s">
        <v>131</v>
      </c>
      <c r="O34" s="22">
        <v>0</v>
      </c>
      <c r="P34" s="207">
        <f t="shared" si="0"/>
        <v>0</v>
      </c>
      <c r="Q34" s="171">
        <v>3</v>
      </c>
      <c r="R34" s="244"/>
      <c r="S34" s="245"/>
      <c r="T34" s="246"/>
      <c r="U34" s="247"/>
      <c r="V34" s="208">
        <v>175</v>
      </c>
      <c r="W34" s="96">
        <v>84.2</v>
      </c>
      <c r="X34" s="97">
        <v>7.1</v>
      </c>
      <c r="Y34" s="63" t="s">
        <v>112</v>
      </c>
      <c r="Z34" s="239"/>
      <c r="AA34" s="239"/>
    </row>
    <row r="35" spans="2:27" s="220" customFormat="1" ht="15" customHeight="1" thickBot="1" x14ac:dyDescent="0.3">
      <c r="B35" s="75">
        <v>25</v>
      </c>
      <c r="C35" s="24">
        <v>-57.8</v>
      </c>
      <c r="D35" s="24">
        <v>-61.6</v>
      </c>
      <c r="E35" s="24">
        <v>-60.1</v>
      </c>
      <c r="F35" s="210" t="s">
        <v>81</v>
      </c>
      <c r="G35" s="153" t="s">
        <v>81</v>
      </c>
      <c r="H35" s="211" t="s">
        <v>81</v>
      </c>
      <c r="I35" s="191" t="s">
        <v>90</v>
      </c>
      <c r="J35" s="191" t="s">
        <v>90</v>
      </c>
      <c r="K35" s="212" t="s">
        <v>81</v>
      </c>
      <c r="L35" s="24">
        <v>8.4</v>
      </c>
      <c r="M35" s="75">
        <v>16</v>
      </c>
      <c r="N35" s="194" t="s">
        <v>112</v>
      </c>
      <c r="O35" s="23">
        <v>0</v>
      </c>
      <c r="P35" s="213">
        <f t="shared" si="0"/>
        <v>0</v>
      </c>
      <c r="Q35" s="172">
        <v>0</v>
      </c>
      <c r="R35" s="248" t="s">
        <v>132</v>
      </c>
      <c r="S35" s="249"/>
      <c r="T35" s="250"/>
      <c r="U35" s="251"/>
      <c r="V35" s="221">
        <v>176</v>
      </c>
      <c r="W35" s="98">
        <v>90.6</v>
      </c>
      <c r="X35" s="99">
        <v>7.3</v>
      </c>
      <c r="Y35" s="76" t="s">
        <v>128</v>
      </c>
      <c r="Z35" s="239"/>
      <c r="AA35" s="239"/>
    </row>
    <row r="36" spans="2:27" s="220" customFormat="1" ht="15" customHeight="1" x14ac:dyDescent="0.25">
      <c r="B36" s="219">
        <v>26</v>
      </c>
      <c r="C36" s="72">
        <v>-57.3</v>
      </c>
      <c r="D36" s="72">
        <v>-61.6</v>
      </c>
      <c r="E36" s="72">
        <v>-59.2</v>
      </c>
      <c r="F36" s="214" t="s">
        <v>81</v>
      </c>
      <c r="G36" s="152" t="s">
        <v>81</v>
      </c>
      <c r="H36" s="215" t="s">
        <v>81</v>
      </c>
      <c r="I36" s="80" t="s">
        <v>90</v>
      </c>
      <c r="J36" s="80" t="s">
        <v>90</v>
      </c>
      <c r="K36" s="216" t="s">
        <v>81</v>
      </c>
      <c r="L36" s="72">
        <v>10</v>
      </c>
      <c r="M36" s="17">
        <v>17</v>
      </c>
      <c r="N36" s="195" t="s">
        <v>128</v>
      </c>
      <c r="O36" s="78">
        <v>0</v>
      </c>
      <c r="P36" s="222">
        <f t="shared" si="0"/>
        <v>0</v>
      </c>
      <c r="Q36" s="80">
        <v>0</v>
      </c>
      <c r="R36" s="252" t="s">
        <v>132</v>
      </c>
      <c r="S36" s="253"/>
      <c r="T36" s="254"/>
      <c r="U36" s="255"/>
      <c r="V36" s="223">
        <v>208</v>
      </c>
      <c r="W36" s="101">
        <v>84.2</v>
      </c>
      <c r="X36" s="100">
        <v>8.6</v>
      </c>
      <c r="Y36" s="74" t="s">
        <v>128</v>
      </c>
      <c r="Z36" s="239"/>
      <c r="AA36" s="239"/>
    </row>
    <row r="37" spans="2:27" s="220" customFormat="1" ht="15" customHeight="1" x14ac:dyDescent="0.25">
      <c r="B37" s="19">
        <v>27</v>
      </c>
      <c r="C37" s="20">
        <v>-59.8</v>
      </c>
      <c r="D37" s="20">
        <v>-64.900000000000006</v>
      </c>
      <c r="E37" s="20">
        <v>-62.2</v>
      </c>
      <c r="F37" s="204" t="s">
        <v>81</v>
      </c>
      <c r="G37" s="151" t="s">
        <v>81</v>
      </c>
      <c r="H37" s="205" t="s">
        <v>81</v>
      </c>
      <c r="I37" s="79" t="s">
        <v>90</v>
      </c>
      <c r="J37" s="79" t="s">
        <v>90</v>
      </c>
      <c r="K37" s="206" t="s">
        <v>81</v>
      </c>
      <c r="L37" s="20">
        <v>10.9</v>
      </c>
      <c r="M37" s="19">
        <v>23</v>
      </c>
      <c r="N37" s="193" t="s">
        <v>128</v>
      </c>
      <c r="O37" s="168">
        <v>0</v>
      </c>
      <c r="P37" s="207">
        <f t="shared" si="0"/>
        <v>0</v>
      </c>
      <c r="Q37" s="79">
        <v>0</v>
      </c>
      <c r="R37" s="256" t="s">
        <v>132</v>
      </c>
      <c r="S37" s="257"/>
      <c r="T37" s="258"/>
      <c r="U37" s="259"/>
      <c r="V37" s="224">
        <v>228</v>
      </c>
      <c r="W37" s="96">
        <v>100.6</v>
      </c>
      <c r="X37" s="97">
        <v>9.3000000000000007</v>
      </c>
      <c r="Y37" s="63" t="s">
        <v>113</v>
      </c>
      <c r="Z37" s="239"/>
      <c r="AA37" s="239"/>
    </row>
    <row r="38" spans="2:27" s="220" customFormat="1" ht="15" customHeight="1" x14ac:dyDescent="0.25">
      <c r="B38" s="19">
        <v>28</v>
      </c>
      <c r="C38" s="20">
        <v>-62.6</v>
      </c>
      <c r="D38" s="20">
        <v>-66.099999999999994</v>
      </c>
      <c r="E38" s="20">
        <v>-64.8</v>
      </c>
      <c r="F38" s="204" t="s">
        <v>81</v>
      </c>
      <c r="G38" s="151" t="s">
        <v>81</v>
      </c>
      <c r="H38" s="205" t="s">
        <v>81</v>
      </c>
      <c r="I38" s="79" t="s">
        <v>90</v>
      </c>
      <c r="J38" s="79" t="s">
        <v>90</v>
      </c>
      <c r="K38" s="206" t="s">
        <v>81</v>
      </c>
      <c r="L38" s="20">
        <v>9.3000000000000007</v>
      </c>
      <c r="M38" s="19">
        <v>16</v>
      </c>
      <c r="N38" s="193" t="s">
        <v>112</v>
      </c>
      <c r="O38" s="22">
        <v>0</v>
      </c>
      <c r="P38" s="207">
        <f t="shared" si="0"/>
        <v>0</v>
      </c>
      <c r="Q38" s="79">
        <v>0</v>
      </c>
      <c r="R38" s="256" t="s">
        <v>132</v>
      </c>
      <c r="S38" s="257"/>
      <c r="T38" s="258"/>
      <c r="U38" s="259"/>
      <c r="V38" s="224">
        <v>194</v>
      </c>
      <c r="W38" s="96">
        <v>81.099999999999994</v>
      </c>
      <c r="X38" s="97">
        <v>7.9</v>
      </c>
      <c r="Y38" s="63" t="s">
        <v>131</v>
      </c>
      <c r="Z38" s="239"/>
      <c r="AA38" s="239"/>
    </row>
    <row r="39" spans="2:27" s="220" customFormat="1" ht="15" customHeight="1" x14ac:dyDescent="0.25">
      <c r="B39" s="19">
        <v>29</v>
      </c>
      <c r="C39" s="20">
        <v>-57.7</v>
      </c>
      <c r="D39" s="20">
        <v>-64.2</v>
      </c>
      <c r="E39" s="20">
        <v>-60.3</v>
      </c>
      <c r="F39" s="204" t="s">
        <v>81</v>
      </c>
      <c r="G39" s="151" t="s">
        <v>81</v>
      </c>
      <c r="H39" s="205" t="s">
        <v>81</v>
      </c>
      <c r="I39" s="79" t="s">
        <v>90</v>
      </c>
      <c r="J39" s="79" t="s">
        <v>90</v>
      </c>
      <c r="K39" s="206" t="s">
        <v>81</v>
      </c>
      <c r="L39" s="20">
        <v>10.4</v>
      </c>
      <c r="M39" s="19">
        <v>20</v>
      </c>
      <c r="N39" s="193" t="s">
        <v>120</v>
      </c>
      <c r="O39" s="22">
        <v>0</v>
      </c>
      <c r="P39" s="207">
        <f t="shared" si="0"/>
        <v>0</v>
      </c>
      <c r="Q39" s="79">
        <v>2</v>
      </c>
      <c r="R39" s="256" t="s">
        <v>132</v>
      </c>
      <c r="S39" s="257"/>
      <c r="T39" s="258"/>
      <c r="U39" s="259"/>
      <c r="V39" s="224">
        <v>216</v>
      </c>
      <c r="W39" s="96">
        <v>62.5</v>
      </c>
      <c r="X39" s="97">
        <v>8.9</v>
      </c>
      <c r="Y39" s="63" t="s">
        <v>118</v>
      </c>
      <c r="Z39" s="239"/>
      <c r="AA39" s="239"/>
    </row>
    <row r="40" spans="2:27" ht="15" customHeight="1" x14ac:dyDescent="0.25">
      <c r="B40" s="19">
        <v>30</v>
      </c>
      <c r="C40" s="20">
        <v>-53.6</v>
      </c>
      <c r="D40" s="20">
        <v>-61.4</v>
      </c>
      <c r="E40" s="20">
        <v>-58.3</v>
      </c>
      <c r="F40" s="124" t="s">
        <v>81</v>
      </c>
      <c r="G40" s="155" t="s">
        <v>81</v>
      </c>
      <c r="H40" s="125" t="s">
        <v>81</v>
      </c>
      <c r="I40" s="79" t="s">
        <v>90</v>
      </c>
      <c r="J40" s="79" t="s">
        <v>90</v>
      </c>
      <c r="K40" s="186" t="s">
        <v>81</v>
      </c>
      <c r="L40" s="20">
        <v>11.3</v>
      </c>
      <c r="M40" s="19">
        <v>20</v>
      </c>
      <c r="N40" s="193" t="s">
        <v>131</v>
      </c>
      <c r="O40" s="22">
        <v>0</v>
      </c>
      <c r="P40" s="198">
        <f t="shared" si="0"/>
        <v>0</v>
      </c>
      <c r="Q40" s="79">
        <v>2</v>
      </c>
      <c r="R40" s="256" t="s">
        <v>132</v>
      </c>
      <c r="S40" s="257"/>
      <c r="T40" s="260"/>
      <c r="U40" s="261"/>
      <c r="V40" s="95">
        <v>235</v>
      </c>
      <c r="W40" s="96">
        <v>73.400000000000006</v>
      </c>
      <c r="X40" s="97">
        <v>9.6999999999999993</v>
      </c>
      <c r="Y40" s="63" t="s">
        <v>112</v>
      </c>
      <c r="Z40" s="239"/>
      <c r="AA40" s="239"/>
    </row>
    <row r="41" spans="2:27" ht="15" customHeight="1" thickBot="1" x14ac:dyDescent="0.3">
      <c r="B41" s="112">
        <v>31</v>
      </c>
      <c r="C41" s="113"/>
      <c r="D41" s="113"/>
      <c r="E41" s="113"/>
      <c r="F41" s="126" t="s">
        <v>81</v>
      </c>
      <c r="G41" s="156" t="s">
        <v>81</v>
      </c>
      <c r="H41" s="127" t="s">
        <v>81</v>
      </c>
      <c r="I41" s="114"/>
      <c r="J41" s="114"/>
      <c r="K41" s="188" t="s">
        <v>81</v>
      </c>
      <c r="L41" s="113"/>
      <c r="M41" s="196"/>
      <c r="N41" s="183"/>
      <c r="O41" s="112"/>
      <c r="P41" s="201" t="str">
        <f t="shared" si="0"/>
        <v/>
      </c>
      <c r="Q41" s="114"/>
      <c r="R41" s="262"/>
      <c r="S41" s="262"/>
      <c r="T41" s="263"/>
      <c r="U41" s="263"/>
      <c r="V41" s="115"/>
      <c r="W41" s="116"/>
      <c r="X41" s="117"/>
      <c r="Y41" s="183"/>
      <c r="Z41" s="239"/>
    </row>
    <row r="42" spans="2:27" ht="14.25" thickTop="1" thickBot="1" x14ac:dyDescent="0.25">
      <c r="B42" s="111" t="s">
        <v>29</v>
      </c>
      <c r="C42" s="181">
        <f>IF(C11="","",(SUM(C11:C40)))</f>
        <v>-1552.1999999999996</v>
      </c>
      <c r="D42" s="77">
        <f>IF(D11="","",(SUM(D11:D40)))</f>
        <v>-1773.8000000000002</v>
      </c>
      <c r="E42" s="182">
        <f>IF(E11="","",(SUM(E11:E40)))</f>
        <v>-1675.9999999999998</v>
      </c>
      <c r="F42" s="107"/>
      <c r="G42" s="154"/>
      <c r="H42" s="108"/>
      <c r="I42" s="131" t="str">
        <f>IF(COUNTIF(I11:I41,"T") &gt;0,"T","0")</f>
        <v>T</v>
      </c>
      <c r="J42" s="131" t="str">
        <f>IF(COUNTIF(J11:J41,"T") &gt;0,"T","0")</f>
        <v>T</v>
      </c>
      <c r="K42" s="189"/>
      <c r="L42" s="181">
        <f>SUM(L11:L40)</f>
        <v>358.4</v>
      </c>
      <c r="M42" s="131"/>
      <c r="N42" s="131"/>
      <c r="O42" s="77" t="str">
        <f>IF(SUM(O11:O41)=0,"",SUM(O11:O41))</f>
        <v/>
      </c>
      <c r="P42" s="70"/>
      <c r="Q42" s="70">
        <f>SUM(Q11:Q40)</f>
        <v>93</v>
      </c>
      <c r="R42" s="242"/>
      <c r="S42" s="242"/>
      <c r="T42" s="243"/>
      <c r="U42" s="243"/>
      <c r="V42" s="202">
        <f>SUM(V11:V40)</f>
        <v>7464</v>
      </c>
      <c r="W42" s="130"/>
      <c r="X42" s="108"/>
      <c r="Y42" s="70"/>
      <c r="Z42" s="240"/>
    </row>
    <row r="43" spans="2:27" ht="13.5" thickBot="1" x14ac:dyDescent="0.25">
      <c r="B43" s="110" t="s">
        <v>30</v>
      </c>
      <c r="C43" s="132">
        <f>IF(C11="","",ROUND((AVERAGE(C11:C40)),1))</f>
        <v>-51.7</v>
      </c>
      <c r="D43" s="133">
        <f>IF(D11="","",ROUND((AVERAGE(D11:D40)),1))</f>
        <v>-59.1</v>
      </c>
      <c r="E43" s="133">
        <f>IF(E11="","",ROUND((AVERAGE(E11:E40)),1))</f>
        <v>-55.9</v>
      </c>
      <c r="F43" s="107"/>
      <c r="G43" s="141"/>
      <c r="H43" s="108"/>
      <c r="I43" s="107"/>
      <c r="J43" s="109"/>
      <c r="K43" s="108"/>
      <c r="L43" s="134">
        <f>IF(L42="","", AVERAGE(L11:L40))</f>
        <v>11.946666666666665</v>
      </c>
      <c r="M43" s="163" t="s">
        <v>97</v>
      </c>
      <c r="N43" s="164" t="s">
        <v>77</v>
      </c>
      <c r="O43" s="135">
        <f>AVERAGE(O11:O40)</f>
        <v>0</v>
      </c>
      <c r="P43" s="136">
        <f>AVERAGE(P11:P40)</f>
        <v>0</v>
      </c>
      <c r="Q43" s="137">
        <f>AVERAGE(Q11:Q40)</f>
        <v>3.1</v>
      </c>
      <c r="R43" s="242"/>
      <c r="S43" s="242"/>
      <c r="T43" s="243"/>
      <c r="U43" s="243"/>
      <c r="V43" s="235"/>
      <c r="W43" s="341">
        <v>60</v>
      </c>
      <c r="X43" s="341">
        <v>7.8</v>
      </c>
      <c r="Y43" s="342">
        <v>40</v>
      </c>
      <c r="Z43" s="27"/>
    </row>
    <row r="44" spans="2:27" ht="13.5" thickBot="1" x14ac:dyDescent="0.25">
      <c r="B44" s="64"/>
      <c r="C44" s="65"/>
      <c r="D44" s="65"/>
      <c r="E44" s="65"/>
      <c r="F44" s="65"/>
      <c r="G44" s="65"/>
      <c r="H44" s="65"/>
      <c r="I44" s="65"/>
      <c r="J44" s="65"/>
      <c r="K44" s="66" t="s">
        <v>88</v>
      </c>
      <c r="L44" s="26">
        <f>IF(L43="","Xkts", L43*0.86839)</f>
        <v>10.374365866666665</v>
      </c>
      <c r="M44" s="131">
        <f>MAX(M11:M40)</f>
        <v>37</v>
      </c>
      <c r="N44" s="343">
        <v>30</v>
      </c>
      <c r="O44" s="28"/>
      <c r="P44" s="28"/>
      <c r="Q44" s="138"/>
      <c r="R44" s="47"/>
      <c r="S44" s="47"/>
      <c r="T44" s="47"/>
      <c r="U44" s="47"/>
      <c r="V44" s="46"/>
      <c r="W44" s="47"/>
      <c r="X44" s="47"/>
      <c r="Y44" s="69"/>
      <c r="Z44" s="27"/>
    </row>
    <row r="45" spans="2:27" ht="13.5" thickBot="1" x14ac:dyDescent="0.25">
      <c r="B45" s="67"/>
      <c r="C45" s="31"/>
      <c r="D45" s="31"/>
      <c r="E45" s="31"/>
      <c r="F45" s="31"/>
      <c r="G45" s="31"/>
      <c r="H45" s="31"/>
      <c r="I45" s="31"/>
      <c r="J45" s="31"/>
      <c r="K45" s="106"/>
      <c r="L45" s="26" t="s">
        <v>89</v>
      </c>
      <c r="M45" s="344">
        <f>M44*0.86839</f>
        <v>32.130429999999997</v>
      </c>
      <c r="N45" s="68"/>
      <c r="O45" s="70"/>
      <c r="P45" s="70"/>
      <c r="Q45" s="71"/>
      <c r="R45" s="31"/>
      <c r="S45" s="31"/>
      <c r="T45" s="31"/>
      <c r="U45" s="31"/>
      <c r="V45" s="31"/>
      <c r="W45" s="31"/>
      <c r="X45" s="31"/>
      <c r="Y45" s="32"/>
      <c r="Z45" s="27"/>
    </row>
    <row r="46" spans="2:27" ht="7.5" customHeight="1" x14ac:dyDescent="0.2"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3"/>
    </row>
    <row r="47" spans="2:27" x14ac:dyDescent="0.2">
      <c r="B47" s="34" t="s">
        <v>31</v>
      </c>
      <c r="C47" s="35"/>
      <c r="D47" s="35"/>
      <c r="E47" s="35"/>
      <c r="F47" s="35"/>
      <c r="G47" s="35"/>
      <c r="H47" s="166"/>
      <c r="I47" s="35" t="s">
        <v>32</v>
      </c>
      <c r="J47" s="35"/>
      <c r="K47" s="35"/>
      <c r="L47" s="35"/>
      <c r="M47" s="35"/>
      <c r="N47" s="35"/>
      <c r="O47" s="166"/>
      <c r="P47" s="35" t="s">
        <v>33</v>
      </c>
      <c r="Q47" s="35"/>
      <c r="R47" s="35"/>
      <c r="S47" s="35"/>
      <c r="T47" s="35"/>
      <c r="U47" s="166"/>
      <c r="V47" s="166" t="s">
        <v>86</v>
      </c>
      <c r="W47" s="166"/>
      <c r="X47" s="166"/>
      <c r="Y47" s="167"/>
    </row>
    <row r="48" spans="2:27" ht="6.75" customHeight="1" thickBot="1" x14ac:dyDescent="0.25">
      <c r="B48" s="29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3"/>
    </row>
    <row r="49" spans="2:28" ht="13.5" thickBot="1" x14ac:dyDescent="0.25">
      <c r="B49" s="268" t="s">
        <v>34</v>
      </c>
      <c r="C49" s="269"/>
      <c r="D49" s="269"/>
      <c r="E49" s="271"/>
      <c r="F49" s="345">
        <f>E43</f>
        <v>-55.9</v>
      </c>
      <c r="G49" s="346"/>
      <c r="I49" s="231" t="s">
        <v>35</v>
      </c>
      <c r="J49" s="232"/>
      <c r="K49" s="232"/>
      <c r="L49" s="233"/>
      <c r="M49" s="143" t="s">
        <v>90</v>
      </c>
      <c r="N49" s="347"/>
      <c r="P49" s="231" t="s">
        <v>36</v>
      </c>
      <c r="Q49" s="232"/>
      <c r="R49" s="40"/>
      <c r="S49" s="81"/>
      <c r="T49" s="86"/>
      <c r="U49" s="37"/>
      <c r="V49" s="90" t="s">
        <v>64</v>
      </c>
      <c r="W49" s="91"/>
      <c r="X49" s="37"/>
      <c r="Y49" s="38"/>
    </row>
    <row r="50" spans="2:28" ht="13.5" thickBot="1" x14ac:dyDescent="0.25">
      <c r="B50" s="272" t="s">
        <v>37</v>
      </c>
      <c r="C50" s="273"/>
      <c r="D50" s="273"/>
      <c r="E50" s="274"/>
      <c r="F50" s="348" t="s">
        <v>133</v>
      </c>
      <c r="G50" s="349"/>
      <c r="I50" s="231" t="s">
        <v>84</v>
      </c>
      <c r="J50" s="232"/>
      <c r="K50" s="232"/>
      <c r="L50" s="233"/>
      <c r="M50" s="143"/>
      <c r="N50" s="49"/>
      <c r="P50" s="39" t="s">
        <v>78</v>
      </c>
      <c r="Q50" s="40"/>
      <c r="R50" s="40"/>
      <c r="S50" s="40"/>
      <c r="T50" s="25">
        <f>COUNTIF(Q11:Q41,"&lt;=2")</f>
        <v>13</v>
      </c>
      <c r="U50" s="60"/>
      <c r="V50" s="90" t="s">
        <v>65</v>
      </c>
      <c r="W50" s="91"/>
      <c r="X50" s="36"/>
      <c r="Y50" s="350"/>
    </row>
    <row r="51" spans="2:28" ht="13.5" thickBot="1" x14ac:dyDescent="0.25">
      <c r="B51" s="270" t="s">
        <v>82</v>
      </c>
      <c r="C51" s="270"/>
      <c r="D51" s="26">
        <f>IF(C42="","",MAX(C11:C41))</f>
        <v>-42.9</v>
      </c>
      <c r="E51" s="25" t="s">
        <v>38</v>
      </c>
      <c r="F51" s="25">
        <v>15</v>
      </c>
      <c r="G51" s="165"/>
      <c r="I51" s="231" t="s">
        <v>39</v>
      </c>
      <c r="J51" s="232"/>
      <c r="K51" s="232"/>
      <c r="L51" s="233"/>
      <c r="M51" s="25" t="s">
        <v>40</v>
      </c>
      <c r="N51" s="41"/>
      <c r="P51" s="39" t="s">
        <v>79</v>
      </c>
      <c r="Q51" s="40"/>
      <c r="R51" s="40"/>
      <c r="S51" s="40"/>
      <c r="T51" s="136">
        <f>COUNTIF(Q11:Q41,"3")+COUNTIF(Q11:Q41,"4")+COUNTIF(Q11:Q41,"5")+COUNTIF(Q11:Q41,"6")</f>
        <v>14</v>
      </c>
      <c r="U51" s="37"/>
      <c r="V51" s="90" t="s">
        <v>66</v>
      </c>
      <c r="W51" s="91"/>
      <c r="X51" s="36"/>
      <c r="Y51" s="350"/>
    </row>
    <row r="52" spans="2:28" ht="13.5" thickBot="1" x14ac:dyDescent="0.25">
      <c r="B52" s="270" t="s">
        <v>83</v>
      </c>
      <c r="C52" s="270"/>
      <c r="D52" s="26">
        <f>IF(D42="","",MIN(D11:D41))</f>
        <v>-67.3</v>
      </c>
      <c r="E52" s="25" t="s">
        <v>38</v>
      </c>
      <c r="F52" s="25">
        <v>18</v>
      </c>
      <c r="G52" s="165"/>
      <c r="I52" s="30"/>
      <c r="J52" s="30"/>
      <c r="K52" s="30"/>
      <c r="L52" s="30"/>
      <c r="M52" s="30"/>
      <c r="N52" s="30"/>
      <c r="P52" s="42" t="s">
        <v>80</v>
      </c>
      <c r="Q52" s="40"/>
      <c r="R52" s="40"/>
      <c r="S52" s="40"/>
      <c r="T52" s="25">
        <f>COUNTIF(Q11:Q41,"&gt;=7")</f>
        <v>3</v>
      </c>
      <c r="U52" s="48"/>
      <c r="V52" s="90" t="s">
        <v>67</v>
      </c>
      <c r="W52" s="91"/>
      <c r="X52" s="37"/>
      <c r="Y52" s="38"/>
      <c r="AB52" s="43"/>
    </row>
    <row r="53" spans="2:28" ht="13.5" thickBot="1" x14ac:dyDescent="0.25">
      <c r="B53" s="44"/>
      <c r="C53" s="45"/>
      <c r="D53" s="46"/>
      <c r="E53" s="47"/>
      <c r="F53" s="36"/>
      <c r="G53" s="36"/>
      <c r="I53" s="35" t="s">
        <v>41</v>
      </c>
      <c r="J53" s="35"/>
      <c r="K53" s="35"/>
      <c r="L53" s="35"/>
      <c r="M53" s="35"/>
      <c r="N53" s="35"/>
      <c r="P53" s="30"/>
      <c r="Q53" s="30"/>
      <c r="R53" s="30"/>
      <c r="S53" s="30"/>
      <c r="T53" s="30"/>
      <c r="U53" s="48"/>
      <c r="V53" s="90" t="s">
        <v>68</v>
      </c>
      <c r="W53" s="91"/>
      <c r="X53" s="37"/>
      <c r="Y53" s="38"/>
    </row>
    <row r="54" spans="2:28" ht="13.5" thickBot="1" x14ac:dyDescent="0.25">
      <c r="B54" s="268" t="s">
        <v>42</v>
      </c>
      <c r="C54" s="269"/>
      <c r="D54" s="269"/>
      <c r="E54" s="269"/>
      <c r="F54" s="40"/>
      <c r="G54" s="49"/>
      <c r="I54" s="231" t="s">
        <v>35</v>
      </c>
      <c r="J54" s="232"/>
      <c r="K54" s="232"/>
      <c r="L54" s="233"/>
      <c r="M54" s="143" t="s">
        <v>90</v>
      </c>
      <c r="N54" s="49"/>
      <c r="O54" s="33"/>
      <c r="P54" s="162" t="s">
        <v>43</v>
      </c>
      <c r="Q54" s="40"/>
      <c r="R54" s="40"/>
      <c r="S54" s="40"/>
      <c r="T54" s="41"/>
      <c r="U54" s="48"/>
      <c r="V54" s="90" t="s">
        <v>69</v>
      </c>
      <c r="W54" s="91"/>
      <c r="X54" s="37"/>
      <c r="Y54" s="38"/>
    </row>
    <row r="55" spans="2:28" ht="15" thickBot="1" x14ac:dyDescent="0.25">
      <c r="B55" s="268" t="s">
        <v>107</v>
      </c>
      <c r="C55" s="269"/>
      <c r="D55" s="269"/>
      <c r="E55" s="271"/>
      <c r="F55" s="268"/>
      <c r="G55" s="346"/>
      <c r="I55" s="231" t="s">
        <v>39</v>
      </c>
      <c r="J55" s="232"/>
      <c r="K55" s="232"/>
      <c r="L55" s="233"/>
      <c r="M55" s="25" t="s">
        <v>40</v>
      </c>
      <c r="N55" s="41"/>
      <c r="O55" s="33"/>
      <c r="P55" s="162" t="s">
        <v>44</v>
      </c>
      <c r="Q55" s="40"/>
      <c r="R55" s="40"/>
      <c r="S55" s="40"/>
      <c r="T55" s="41"/>
      <c r="U55" s="87"/>
      <c r="V55" s="90" t="s">
        <v>70</v>
      </c>
      <c r="W55" s="91"/>
      <c r="X55" s="351"/>
      <c r="Y55" s="352"/>
    </row>
    <row r="56" spans="2:28" ht="15" thickBot="1" x14ac:dyDescent="0.25">
      <c r="B56" s="268" t="s">
        <v>104</v>
      </c>
      <c r="C56" s="269"/>
      <c r="D56" s="269"/>
      <c r="E56" s="271"/>
      <c r="F56" s="268"/>
      <c r="G56" s="346"/>
      <c r="I56" s="158" t="s">
        <v>45</v>
      </c>
      <c r="J56" s="159"/>
      <c r="K56" s="160"/>
      <c r="L56" s="234"/>
      <c r="M56" s="25" t="s">
        <v>40</v>
      </c>
      <c r="N56" s="41"/>
      <c r="O56" s="33"/>
      <c r="P56" s="162" t="s">
        <v>46</v>
      </c>
      <c r="Q56" s="40"/>
      <c r="R56" s="40"/>
      <c r="S56" s="40"/>
      <c r="T56" s="41"/>
      <c r="U56" s="353"/>
      <c r="V56" s="90" t="s">
        <v>71</v>
      </c>
      <c r="W56" s="91"/>
      <c r="X56" s="351"/>
      <c r="Y56" s="352"/>
    </row>
    <row r="57" spans="2:28" ht="15" thickBot="1" x14ac:dyDescent="0.25">
      <c r="B57" s="268" t="s">
        <v>105</v>
      </c>
      <c r="C57" s="269"/>
      <c r="D57" s="269"/>
      <c r="E57" s="271"/>
      <c r="F57" s="268"/>
      <c r="G57" s="271"/>
      <c r="I57" s="30"/>
      <c r="J57" s="30"/>
      <c r="K57" s="30"/>
      <c r="L57" s="30"/>
      <c r="M57" s="30"/>
      <c r="N57" s="30"/>
      <c r="O57" s="33"/>
      <c r="P57" s="162" t="s">
        <v>47</v>
      </c>
      <c r="Q57" s="40"/>
      <c r="R57" s="40"/>
      <c r="S57" s="40"/>
      <c r="T57" s="41"/>
      <c r="U57" s="48"/>
      <c r="V57" s="90" t="s">
        <v>72</v>
      </c>
      <c r="W57" s="91"/>
      <c r="X57" s="92"/>
      <c r="Y57" s="61"/>
    </row>
    <row r="58" spans="2:28" ht="15" thickBot="1" x14ac:dyDescent="0.25">
      <c r="B58" s="268" t="s">
        <v>106</v>
      </c>
      <c r="C58" s="269"/>
      <c r="D58" s="269"/>
      <c r="E58" s="271"/>
      <c r="F58" s="268"/>
      <c r="G58" s="271"/>
      <c r="I58" s="36" t="s">
        <v>48</v>
      </c>
      <c r="J58" s="36"/>
      <c r="K58" s="36"/>
      <c r="L58" s="30"/>
      <c r="M58" s="30"/>
      <c r="N58" s="30"/>
      <c r="O58" s="30"/>
      <c r="P58" s="30"/>
      <c r="Q58" s="30"/>
      <c r="R58" s="30"/>
      <c r="S58" s="30"/>
      <c r="T58" s="30"/>
      <c r="U58" s="48"/>
      <c r="V58" s="90" t="s">
        <v>73</v>
      </c>
      <c r="W58" s="91"/>
      <c r="X58" s="354"/>
      <c r="Y58" s="355"/>
    </row>
    <row r="59" spans="2:28" ht="13.5" thickBot="1" x14ac:dyDescent="0.25">
      <c r="B59" s="44"/>
      <c r="C59" s="45"/>
      <c r="D59" s="45"/>
      <c r="E59" s="45"/>
      <c r="F59" s="45"/>
      <c r="G59" s="36"/>
      <c r="I59" s="231" t="s">
        <v>91</v>
      </c>
      <c r="J59" s="232"/>
      <c r="K59" s="233"/>
      <c r="L59" s="356">
        <v>20.538</v>
      </c>
      <c r="M59" s="41" t="s">
        <v>94</v>
      </c>
      <c r="N59" s="25">
        <v>20</v>
      </c>
      <c r="P59" s="357">
        <f>IF(L59="X","", L59/0.02953)</f>
        <v>695.49610565526586</v>
      </c>
      <c r="Q59" s="41" t="s">
        <v>96</v>
      </c>
      <c r="R59" s="30"/>
      <c r="S59" s="30"/>
      <c r="T59" s="30"/>
      <c r="U59" s="51"/>
      <c r="V59" s="90" t="s">
        <v>74</v>
      </c>
      <c r="W59" s="91"/>
      <c r="X59" s="37"/>
      <c r="Y59" s="38"/>
    </row>
    <row r="60" spans="2:28" ht="13.5" thickBot="1" x14ac:dyDescent="0.25">
      <c r="B60" s="268" t="s">
        <v>137</v>
      </c>
      <c r="C60" s="269"/>
      <c r="D60" s="269"/>
      <c r="E60" s="269"/>
      <c r="F60" s="269"/>
      <c r="G60" s="49"/>
      <c r="I60" s="231" t="s">
        <v>92</v>
      </c>
      <c r="J60" s="232"/>
      <c r="K60" s="233"/>
      <c r="L60" s="356">
        <v>19.518999999999998</v>
      </c>
      <c r="M60" s="41" t="s">
        <v>94</v>
      </c>
      <c r="N60" s="25">
        <v>7</v>
      </c>
      <c r="P60" s="357">
        <f>IF(L60="X","", L60/0.02953)</f>
        <v>660.98882492380619</v>
      </c>
      <c r="Q60" s="41" t="s">
        <v>96</v>
      </c>
      <c r="R60" s="30"/>
      <c r="S60" s="30"/>
      <c r="T60" s="30"/>
      <c r="U60" s="48"/>
      <c r="V60" s="90" t="s">
        <v>75</v>
      </c>
      <c r="W60" s="91"/>
      <c r="X60" s="37"/>
      <c r="Y60" s="38"/>
    </row>
    <row r="61" spans="2:28" ht="13.5" thickBot="1" x14ac:dyDescent="0.25">
      <c r="B61" s="268" t="s">
        <v>49</v>
      </c>
      <c r="C61" s="269"/>
      <c r="D61" s="269"/>
      <c r="E61" s="271"/>
      <c r="F61" s="268"/>
      <c r="G61" s="346"/>
      <c r="I61" s="231" t="s">
        <v>93</v>
      </c>
      <c r="J61" s="232"/>
      <c r="K61" s="233"/>
      <c r="L61" s="356">
        <v>19.989000000000001</v>
      </c>
      <c r="M61" s="41" t="s">
        <v>95</v>
      </c>
      <c r="N61" s="25"/>
      <c r="P61" s="357">
        <f>IF(L61="X","", L61/0.02953)</f>
        <v>676.90484253301724</v>
      </c>
      <c r="Q61" s="41" t="s">
        <v>96</v>
      </c>
      <c r="R61" s="30"/>
      <c r="S61" s="30"/>
      <c r="T61" s="30"/>
      <c r="U61" s="51"/>
      <c r="V61" s="37" t="s">
        <v>76</v>
      </c>
      <c r="W61" s="37"/>
      <c r="X61" s="37"/>
      <c r="Y61" s="33"/>
    </row>
    <row r="62" spans="2:28" ht="13.5" thickBot="1" x14ac:dyDescent="0.25">
      <c r="B62" s="268" t="s">
        <v>37</v>
      </c>
      <c r="C62" s="269"/>
      <c r="D62" s="269"/>
      <c r="E62" s="271"/>
      <c r="F62" s="268"/>
      <c r="G62" s="346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3"/>
    </row>
    <row r="63" spans="2:28" ht="13.5" thickBot="1" x14ac:dyDescent="0.25">
      <c r="B63" s="268" t="s">
        <v>50</v>
      </c>
      <c r="C63" s="269"/>
      <c r="D63" s="269"/>
      <c r="E63" s="271"/>
      <c r="F63" s="268"/>
      <c r="G63" s="271"/>
      <c r="I63" s="39" t="s">
        <v>51</v>
      </c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9"/>
    </row>
    <row r="64" spans="2:28" ht="13.5" thickBot="1" x14ac:dyDescent="0.25">
      <c r="B64" s="268" t="s">
        <v>37</v>
      </c>
      <c r="C64" s="269"/>
      <c r="D64" s="269"/>
      <c r="E64" s="271"/>
      <c r="F64" s="268"/>
      <c r="G64" s="271"/>
      <c r="I64" s="161" t="s">
        <v>56</v>
      </c>
      <c r="J64" s="358"/>
      <c r="K64" s="358"/>
      <c r="L64" s="50"/>
      <c r="M64" s="227"/>
      <c r="N64" s="148"/>
      <c r="O64" s="227"/>
      <c r="P64" s="227"/>
      <c r="Q64" s="227"/>
      <c r="R64" s="227"/>
      <c r="S64" s="227"/>
      <c r="T64" s="227"/>
      <c r="U64" s="227"/>
      <c r="V64" s="50"/>
      <c r="W64" s="227"/>
      <c r="X64" s="103"/>
      <c r="Y64" s="228"/>
    </row>
    <row r="65" spans="2:25" ht="13.5" thickBot="1" x14ac:dyDescent="0.25">
      <c r="B65" s="44"/>
      <c r="C65" s="45"/>
      <c r="D65" s="45"/>
      <c r="E65" s="45"/>
      <c r="F65" s="45"/>
      <c r="G65" s="36"/>
      <c r="I65" s="145" t="s">
        <v>52</v>
      </c>
      <c r="J65" s="88"/>
      <c r="K65" s="88"/>
      <c r="L65" s="53"/>
      <c r="M65" s="229"/>
      <c r="N65" s="157"/>
      <c r="O65" s="229"/>
      <c r="P65" s="229"/>
      <c r="Q65" s="229"/>
      <c r="R65" s="229"/>
      <c r="S65" s="229"/>
      <c r="T65" s="229"/>
      <c r="U65" s="229"/>
      <c r="V65" s="53"/>
      <c r="W65" s="229"/>
      <c r="X65" s="104"/>
      <c r="Y65" s="230"/>
    </row>
    <row r="66" spans="2:25" ht="13.5" thickBot="1" x14ac:dyDescent="0.25">
      <c r="B66" s="231" t="s">
        <v>138</v>
      </c>
      <c r="C66" s="232"/>
      <c r="D66" s="232"/>
      <c r="E66" s="232"/>
      <c r="F66" s="232"/>
      <c r="G66" s="233"/>
      <c r="I66" s="145" t="s">
        <v>53</v>
      </c>
      <c r="J66" s="88"/>
      <c r="K66" s="88"/>
      <c r="L66" s="53"/>
      <c r="M66" s="229"/>
      <c r="N66" s="157"/>
      <c r="O66" s="229"/>
      <c r="P66" s="229"/>
      <c r="Q66" s="229"/>
      <c r="R66" s="229"/>
      <c r="S66" s="229"/>
      <c r="T66" s="229"/>
      <c r="U66" s="229"/>
      <c r="V66" s="53"/>
      <c r="W66" s="229"/>
      <c r="X66" s="104"/>
      <c r="Y66" s="230"/>
    </row>
    <row r="67" spans="2:25" ht="13.5" thickBot="1" x14ac:dyDescent="0.25">
      <c r="B67" s="231" t="s">
        <v>49</v>
      </c>
      <c r="C67" s="232"/>
      <c r="D67" s="232"/>
      <c r="E67" s="233"/>
      <c r="F67" s="268"/>
      <c r="G67" s="271"/>
      <c r="I67" s="146" t="s">
        <v>54</v>
      </c>
      <c r="J67" s="359"/>
      <c r="K67" s="359"/>
      <c r="L67" s="54"/>
      <c r="M67" s="225"/>
      <c r="N67" s="144"/>
      <c r="O67" s="225"/>
      <c r="P67" s="225"/>
      <c r="Q67" s="225"/>
      <c r="R67" s="225"/>
      <c r="S67" s="225"/>
      <c r="T67" s="225"/>
      <c r="U67" s="225"/>
      <c r="V67" s="54"/>
      <c r="W67" s="225"/>
      <c r="X67" s="105"/>
      <c r="Y67" s="226"/>
    </row>
    <row r="68" spans="2:25" ht="13.5" thickBot="1" x14ac:dyDescent="0.25">
      <c r="B68" s="231" t="s">
        <v>37</v>
      </c>
      <c r="C68" s="232"/>
      <c r="D68" s="232"/>
      <c r="E68" s="233"/>
      <c r="F68" s="268"/>
      <c r="G68" s="271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40"/>
      <c r="X68" s="30"/>
      <c r="Y68" s="33"/>
    </row>
    <row r="69" spans="2:25" ht="13.5" thickBot="1" x14ac:dyDescent="0.25">
      <c r="B69" s="231" t="s">
        <v>50</v>
      </c>
      <c r="C69" s="232"/>
      <c r="D69" s="232"/>
      <c r="E69" s="233"/>
      <c r="F69" s="270"/>
      <c r="G69" s="270"/>
      <c r="I69" s="55" t="s">
        <v>63</v>
      </c>
      <c r="J69" s="236"/>
      <c r="K69" s="236"/>
      <c r="L69" s="236"/>
      <c r="M69" s="237"/>
      <c r="N69" s="360" t="s">
        <v>134</v>
      </c>
      <c r="O69" s="184"/>
      <c r="P69" s="184"/>
      <c r="Q69" s="184"/>
      <c r="R69" s="184"/>
      <c r="S69" s="184"/>
      <c r="T69" s="184"/>
      <c r="U69" s="236"/>
      <c r="V69" s="236"/>
      <c r="W69" s="236"/>
      <c r="X69" s="178"/>
      <c r="Y69" s="179"/>
    </row>
    <row r="70" spans="2:25" ht="13.5" thickBot="1" x14ac:dyDescent="0.25">
      <c r="B70" s="231" t="s">
        <v>37</v>
      </c>
      <c r="C70" s="232"/>
      <c r="D70" s="232"/>
      <c r="E70" s="233"/>
      <c r="F70" s="270"/>
      <c r="G70" s="270"/>
      <c r="I70" s="56" t="s">
        <v>103</v>
      </c>
      <c r="J70" s="88"/>
      <c r="K70" s="361" t="s">
        <v>135</v>
      </c>
      <c r="L70" s="88"/>
      <c r="M70" s="88"/>
      <c r="N70" s="89"/>
      <c r="O70" s="82"/>
      <c r="P70" s="83"/>
      <c r="Q70" s="21"/>
      <c r="R70" s="237"/>
      <c r="S70" s="237"/>
      <c r="T70" s="237"/>
      <c r="U70" s="237"/>
      <c r="V70" s="237"/>
      <c r="W70" s="237"/>
      <c r="X70" s="84"/>
      <c r="Y70" s="128"/>
    </row>
    <row r="71" spans="2:25" x14ac:dyDescent="0.2">
      <c r="B71" s="29"/>
      <c r="C71" s="30"/>
      <c r="D71" s="30"/>
      <c r="E71" s="30"/>
      <c r="F71" s="30"/>
      <c r="G71" s="30"/>
      <c r="I71" s="56"/>
      <c r="J71" s="237"/>
      <c r="K71" s="362" t="s">
        <v>136</v>
      </c>
      <c r="L71" s="237"/>
      <c r="M71" s="237"/>
      <c r="N71" s="237"/>
      <c r="O71" s="84"/>
      <c r="P71" s="83"/>
      <c r="Q71" s="237"/>
      <c r="R71" s="237"/>
      <c r="S71" s="237"/>
      <c r="T71" s="237"/>
      <c r="U71" s="237"/>
      <c r="V71" s="237"/>
      <c r="W71" s="237"/>
      <c r="X71" s="237"/>
      <c r="Y71" s="238"/>
    </row>
    <row r="72" spans="2:25" x14ac:dyDescent="0.2">
      <c r="B72" s="29"/>
      <c r="C72" s="30"/>
      <c r="D72" s="30"/>
      <c r="E72" s="30"/>
      <c r="F72" s="30"/>
      <c r="G72" s="30"/>
      <c r="I72" s="56"/>
      <c r="J72" s="237"/>
      <c r="K72" s="237"/>
      <c r="L72" s="237"/>
      <c r="M72" s="237"/>
      <c r="N72" s="237"/>
      <c r="O72" s="84"/>
      <c r="P72" s="83"/>
      <c r="Q72" s="237"/>
      <c r="R72" s="237"/>
      <c r="S72" s="237"/>
      <c r="T72" s="237"/>
      <c r="U72" s="237"/>
      <c r="V72" s="237"/>
      <c r="W72" s="237"/>
      <c r="X72" s="237"/>
      <c r="Y72" s="238"/>
    </row>
    <row r="73" spans="2:25" x14ac:dyDescent="0.2">
      <c r="B73" s="29"/>
      <c r="C73" s="30"/>
      <c r="D73" s="30"/>
      <c r="E73" s="30"/>
      <c r="F73" s="30"/>
      <c r="G73" s="30"/>
      <c r="I73" s="56"/>
      <c r="J73" s="57"/>
      <c r="K73" s="57"/>
      <c r="L73" s="57"/>
      <c r="M73" s="57"/>
      <c r="N73" s="57"/>
      <c r="O73" s="84"/>
      <c r="P73" s="83"/>
      <c r="Q73" s="57"/>
      <c r="R73" s="57"/>
      <c r="S73" s="57"/>
      <c r="T73" s="57"/>
      <c r="U73" s="57"/>
      <c r="V73" s="57"/>
      <c r="W73" s="57"/>
      <c r="X73" s="57"/>
      <c r="Y73" s="129"/>
    </row>
    <row r="74" spans="2:25" x14ac:dyDescent="0.2">
      <c r="B74" s="29"/>
      <c r="C74" s="30"/>
      <c r="D74" s="30"/>
      <c r="E74" s="30"/>
      <c r="F74" s="30"/>
      <c r="G74" s="30"/>
      <c r="I74" s="56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129"/>
    </row>
    <row r="75" spans="2:25" x14ac:dyDescent="0.2">
      <c r="B75" s="29"/>
      <c r="C75" s="30"/>
      <c r="D75" s="30"/>
      <c r="E75" s="30"/>
      <c r="F75" s="30"/>
      <c r="G75" s="30"/>
      <c r="I75" s="14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180"/>
    </row>
    <row r="76" spans="2:25" ht="13.5" thickBot="1" x14ac:dyDescent="0.25">
      <c r="B76" s="58"/>
      <c r="C76" s="52"/>
      <c r="D76" s="52"/>
      <c r="E76" s="52"/>
      <c r="F76" s="52"/>
      <c r="G76" s="52"/>
      <c r="H76" s="59"/>
      <c r="I76" s="146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02"/>
    </row>
  </sheetData>
  <mergeCells count="94">
    <mergeCell ref="R15:U15"/>
    <mergeCell ref="R16:U16"/>
    <mergeCell ref="P2:Y3"/>
    <mergeCell ref="W4:Y4"/>
    <mergeCell ref="B3:N4"/>
    <mergeCell ref="P4:U4"/>
    <mergeCell ref="B2:C2"/>
    <mergeCell ref="K2:N2"/>
    <mergeCell ref="L7:L9"/>
    <mergeCell ref="F8:F9"/>
    <mergeCell ref="M7:N8"/>
    <mergeCell ref="G8:H8"/>
    <mergeCell ref="I6:J6"/>
    <mergeCell ref="D5:G5"/>
    <mergeCell ref="C8:C9"/>
    <mergeCell ref="C6:H7"/>
    <mergeCell ref="R21:U21"/>
    <mergeCell ref="R32:U32"/>
    <mergeCell ref="R33:U33"/>
    <mergeCell ref="R23:U23"/>
    <mergeCell ref="R24:U24"/>
    <mergeCell ref="R25:U25"/>
    <mergeCell ref="R26:U26"/>
    <mergeCell ref="R27:U27"/>
    <mergeCell ref="R28:U28"/>
    <mergeCell ref="R29:U29"/>
    <mergeCell ref="R30:U30"/>
    <mergeCell ref="R14:U14"/>
    <mergeCell ref="R6:U9"/>
    <mergeCell ref="P7:P9"/>
    <mergeCell ref="O7:O9"/>
    <mergeCell ref="R12:U12"/>
    <mergeCell ref="R13:U13"/>
    <mergeCell ref="J5:L5"/>
    <mergeCell ref="K6:K9"/>
    <mergeCell ref="I7:I9"/>
    <mergeCell ref="J7:J9"/>
    <mergeCell ref="D8:D9"/>
    <mergeCell ref="E8:E9"/>
    <mergeCell ref="B63:E63"/>
    <mergeCell ref="B64:E64"/>
    <mergeCell ref="B60:F60"/>
    <mergeCell ref="Y6:Y9"/>
    <mergeCell ref="O6:P6"/>
    <mergeCell ref="W6:W9"/>
    <mergeCell ref="Q6:Q9"/>
    <mergeCell ref="L6:N6"/>
    <mergeCell ref="X6:X9"/>
    <mergeCell ref="R11:U11"/>
    <mergeCell ref="B61:E61"/>
    <mergeCell ref="F61:G61"/>
    <mergeCell ref="B62:E62"/>
    <mergeCell ref="F62:G62"/>
    <mergeCell ref="B6:B9"/>
    <mergeCell ref="B57:E57"/>
    <mergeCell ref="F70:G70"/>
    <mergeCell ref="F67:G67"/>
    <mergeCell ref="F68:G68"/>
    <mergeCell ref="F69:G69"/>
    <mergeCell ref="F63:G63"/>
    <mergeCell ref="F64:G64"/>
    <mergeCell ref="B58:E58"/>
    <mergeCell ref="F55:G55"/>
    <mergeCell ref="F56:G56"/>
    <mergeCell ref="F57:G57"/>
    <mergeCell ref="F58:G58"/>
    <mergeCell ref="B55:E55"/>
    <mergeCell ref="B56:E56"/>
    <mergeCell ref="V6:V9"/>
    <mergeCell ref="V5:Y5"/>
    <mergeCell ref="B54:E54"/>
    <mergeCell ref="B51:C51"/>
    <mergeCell ref="B52:C52"/>
    <mergeCell ref="B49:E49"/>
    <mergeCell ref="F49:G49"/>
    <mergeCell ref="B50:E50"/>
    <mergeCell ref="F50:G50"/>
    <mergeCell ref="O5:R5"/>
    <mergeCell ref="R17:U17"/>
    <mergeCell ref="R31:U31"/>
    <mergeCell ref="R22:U22"/>
    <mergeCell ref="R18:U18"/>
    <mergeCell ref="R19:U19"/>
    <mergeCell ref="R20:U20"/>
    <mergeCell ref="R43:U43"/>
    <mergeCell ref="R34:U34"/>
    <mergeCell ref="R35:U35"/>
    <mergeCell ref="R36:U36"/>
    <mergeCell ref="R37:U37"/>
    <mergeCell ref="R38:U38"/>
    <mergeCell ref="R39:U39"/>
    <mergeCell ref="R40:U40"/>
    <mergeCell ref="R41:U41"/>
    <mergeCell ref="R42:U42"/>
  </mergeCells>
  <phoneticPr fontId="0" type="noConversion"/>
  <conditionalFormatting sqref="AA13:AA4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.5" right="0.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F-6 Spreadsheet (C)</vt:lpstr>
      <vt:lpstr>'F-6 Spreadsheet (C)'!Print_Area</vt:lpstr>
    </vt:vector>
  </TitlesOfParts>
  <Company>RPSC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</dc:creator>
  <cp:lastModifiedBy>POL-Met</cp:lastModifiedBy>
  <cp:lastPrinted>2016-05-03T06:20:52Z</cp:lastPrinted>
  <dcterms:created xsi:type="dcterms:W3CDTF">2004-03-26T21:13:12Z</dcterms:created>
  <dcterms:modified xsi:type="dcterms:W3CDTF">2016-05-03T06:20:55Z</dcterms:modified>
</cp:coreProperties>
</file>