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1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P35" i="1" l="1"/>
  <c r="P24" i="1" l="1"/>
  <c r="P23" i="1" l="1"/>
  <c r="E43" i="1" l="1"/>
  <c r="F49" i="1" s="1"/>
  <c r="P13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5" i="1"/>
  <c r="P26" i="1"/>
  <c r="P27" i="1"/>
  <c r="P28" i="1"/>
  <c r="P30" i="1"/>
  <c r="P31" i="1"/>
  <c r="P32" i="1"/>
  <c r="P33" i="1"/>
  <c r="P34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<sst xmlns="http://schemas.openxmlformats.org/spreadsheetml/2006/main" count="379" uniqueCount="132">
  <si>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</si>
  <si>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</si>
  <si>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</si>
  <si>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</si>
  <si>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</si>
  <si>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</si>
  <si>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</si>
  <si>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</si>
  <si>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</si>
  <si>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</si>
  <si>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</si>
  <si>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</si>
  <si>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</si>
  <si>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</si>
  <si>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</si>
  <si>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</si>
  <si>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</si>
  <si>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</si>
  <si>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</si>
  <si>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</si>
  <si>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</si>
  <si>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</si>
  <si>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</si>
  <si>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</si>
  <si>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</si>
  <si>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</si>
  <si>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</si>
  <si>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</si>
  <si>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</si>
  <si>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</si>
  <si>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</si>
  <si>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</si>
  <si>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</si>
  <si>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</si>
  <si>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</si>
  <si>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</si>
  <si>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</si>
  <si>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</si>
  <si>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</si>
  <si>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</si>
  <si>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</si>
  <si>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</si>
  <si>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</si>
  <si>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</si>
  <si>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</si>
  <si>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</si>
  <si>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</si>
  <si>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</si>
  <si>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</si>
  <si>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</si>
  <si>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</si>
  <si>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</si>
  <si>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</si>
  <si>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</si>
  <si>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</si>
  <si>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</si>
  <si>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</si>
  <si>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</si>
  <si>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</si>
  <si>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</si>
  <si>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</si>
  <si>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</si>
  <si>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</si>
  <si>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</si>
  <si>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</si>
  <si>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</si>
  <si>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</si>
  <si>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</si>
  <si>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</si>
  <si>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</si>
  <si>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</si>
  <si>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</si>
  <si>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</si>
  <si>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</si>
  <si>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</si>
  <si>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</si>
  <si>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</si>
  <si>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</si>
  <si>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</si>
  <si>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</si>
  <si>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</si>
  <si>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</si>
  <si>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</si>
  <si>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</si>
  <si>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</si>
  <si>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</si>
  <si>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</si>
  <si>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</si>
  <si>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</si>
  <si>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</si>
  <si>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</si>
  <si>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</si>
  <si>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</si>
  <si>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</si>
  <si>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</si>
  <si>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</si>
  <si>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</si>
  <si>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</si>
  <si>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</si>
  <si>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</si>
  <si>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</si>
  <si>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</si>
  <si>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</si>
  <si>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</si>
  <si>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</si>
  <si>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</si>
  <si>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</si>
  <si>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</si>
  <si>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</si>
  <si>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</si>
  <si>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</si>
  <si>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February</t>
  </si>
  <si>
    <t>350</t>
  </si>
  <si>
    <t>ICBLSNBR</t>
  </si>
  <si>
    <t>100</t>
  </si>
  <si>
    <t>ICBRDRSN</t>
  </si>
  <si>
    <t>010</t>
  </si>
  <si>
    <t>SGBR</t>
  </si>
  <si>
    <t>070</t>
  </si>
  <si>
    <t>SGICBLSNBR</t>
  </si>
  <si>
    <t>020</t>
  </si>
  <si>
    <t>SGICBR</t>
  </si>
  <si>
    <t>ICBR</t>
  </si>
  <si>
    <t>IC</t>
  </si>
  <si>
    <t>060</t>
  </si>
  <si>
    <t>050</t>
  </si>
  <si>
    <t>040</t>
  </si>
  <si>
    <t>030</t>
  </si>
  <si>
    <t>+0.426</t>
  </si>
  <si>
    <t xml:space="preserve"> No records were tied or broken during the month.</t>
  </si>
  <si>
    <t>26,27</t>
  </si>
  <si>
    <t>-1.5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</si>
</sst>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="70" zoomScaleNormal="70" workbookViewId="0">
      <pane ySplit="10" topLeftCell="A11" activePane="bottomLeft" state="frozen"/>
      <selection pane="bottomLeft" activeCell="H50" sqref="H50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99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111</v>
      </c>
      <c r="Q4" s="315"/>
      <c r="R4" s="315"/>
      <c r="S4" s="315"/>
      <c r="T4" s="315"/>
      <c r="U4" s="315"/>
      <c r="V4" s="6" t="s">
        <v>4</v>
      </c>
      <c r="W4" s="315">
        <v>2021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100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110</v>
      </c>
      <c r="P5" s="280"/>
      <c r="Q5" s="280"/>
      <c r="R5" s="280"/>
      <c r="S5" s="158"/>
      <c r="T5" s="5" t="s">
        <v>9</v>
      </c>
      <c r="U5" s="7"/>
      <c r="V5" s="267" t="s">
        <v>87</v>
      </c>
      <c r="W5" s="267"/>
      <c r="X5" s="267"/>
      <c r="Y5" s="268"/>
    </row>
    <row r="6" spans="2:25" s="8" customFormat="1" ht="13.5" customHeight="1" thickBot="1" x14ac:dyDescent="0.25">
      <c r="B6" s="294" t="s">
        <v>85</v>
      </c>
      <c r="C6" s="339" t="s">
        <v>104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98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103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-27.8</v>
      </c>
      <c r="D11" s="18">
        <v>-35.700000000000003</v>
      </c>
      <c r="E11" s="18">
        <v>-32.9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11.1</v>
      </c>
      <c r="M11" s="17">
        <v>21</v>
      </c>
      <c r="N11" s="233" t="s">
        <v>112</v>
      </c>
      <c r="O11" s="85">
        <v>22.3</v>
      </c>
      <c r="P11" s="238">
        <f t="shared" ref="P11:P41" si="0">IF(O11="","",(O11/24)*100)</f>
        <v>92.916666666666671</v>
      </c>
      <c r="Q11" s="204">
        <v>5</v>
      </c>
      <c r="R11" s="281" t="s">
        <v>113</v>
      </c>
      <c r="S11" s="282"/>
      <c r="T11" s="283"/>
      <c r="U11" s="284"/>
      <c r="V11" s="208">
        <v>231</v>
      </c>
      <c r="W11" s="106">
        <v>5.0999999999999996</v>
      </c>
      <c r="X11" s="107">
        <v>8.3000000000000007</v>
      </c>
      <c r="Y11" s="69" t="s">
        <v>112</v>
      </c>
    </row>
    <row r="12" spans="2:25" ht="15" customHeight="1" x14ac:dyDescent="0.2">
      <c r="B12" s="19">
        <v>2</v>
      </c>
      <c r="C12" s="20">
        <v>-27.9</v>
      </c>
      <c r="D12" s="20">
        <v>-35.700000000000003</v>
      </c>
      <c r="E12" s="20">
        <v>-32.200000000000003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8.6999999999999993</v>
      </c>
      <c r="M12" s="19">
        <v>17</v>
      </c>
      <c r="N12" s="234" t="s">
        <v>114</v>
      </c>
      <c r="O12" s="22">
        <v>14.2</v>
      </c>
      <c r="P12" s="239">
        <v>59.2</v>
      </c>
      <c r="Q12" s="205">
        <v>5</v>
      </c>
      <c r="R12" s="247" t="s">
        <v>115</v>
      </c>
      <c r="S12" s="248"/>
      <c r="T12" s="249"/>
      <c r="U12" s="250"/>
      <c r="V12" s="209">
        <v>181</v>
      </c>
      <c r="W12" s="109">
        <v>53</v>
      </c>
      <c r="X12" s="110">
        <v>5</v>
      </c>
      <c r="Y12" s="70" t="s">
        <v>114</v>
      </c>
    </row>
    <row r="13" spans="2:25" ht="15" customHeight="1" x14ac:dyDescent="0.2">
      <c r="B13" s="19">
        <v>3</v>
      </c>
      <c r="C13" s="20">
        <v>-30.8</v>
      </c>
      <c r="D13" s="20">
        <v>-36.5</v>
      </c>
      <c r="E13" s="20">
        <v>-34.4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9.1999999999999993</v>
      </c>
      <c r="M13" s="19">
        <v>18</v>
      </c>
      <c r="N13" s="234" t="s">
        <v>116</v>
      </c>
      <c r="O13" s="22">
        <v>14.5</v>
      </c>
      <c r="P13" s="239">
        <f>IF(O13="","",(O13/24)*100)</f>
        <v>60.416666666666664</v>
      </c>
      <c r="Q13" s="205">
        <v>5</v>
      </c>
      <c r="R13" s="247" t="s">
        <v>117</v>
      </c>
      <c r="S13" s="248"/>
      <c r="T13" s="249"/>
      <c r="U13" s="250"/>
      <c r="V13" s="209">
        <v>192</v>
      </c>
      <c r="W13" s="109">
        <v>41.2</v>
      </c>
      <c r="X13" s="110">
        <v>7.4</v>
      </c>
      <c r="Y13" s="70" t="s">
        <v>118</v>
      </c>
    </row>
    <row r="14" spans="2:25" ht="15" customHeight="1" x14ac:dyDescent="0.2">
      <c r="B14" s="19">
        <v>4</v>
      </c>
      <c r="C14" s="20">
        <v>-31.2</v>
      </c>
      <c r="D14" s="20">
        <v>-36.1</v>
      </c>
      <c r="E14" s="20">
        <v>-34.1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11</v>
      </c>
      <c r="M14" s="19">
        <v>20</v>
      </c>
      <c r="N14" s="234" t="s">
        <v>116</v>
      </c>
      <c r="O14" s="22">
        <v>15</v>
      </c>
      <c r="P14" s="239">
        <f t="shared" si="0"/>
        <v>62.5</v>
      </c>
      <c r="Q14" s="205">
        <v>7</v>
      </c>
      <c r="R14" s="247" t="s">
        <v>119</v>
      </c>
      <c r="S14" s="248"/>
      <c r="T14" s="249"/>
      <c r="U14" s="250"/>
      <c r="V14" s="209">
        <v>229</v>
      </c>
      <c r="W14" s="109">
        <v>12.8</v>
      </c>
      <c r="X14" s="110">
        <v>9.1</v>
      </c>
      <c r="Y14" s="70" t="s">
        <v>120</v>
      </c>
    </row>
    <row r="15" spans="2:25" ht="15" customHeight="1" thickBot="1" x14ac:dyDescent="0.25">
      <c r="B15" s="82">
        <v>5</v>
      </c>
      <c r="C15" s="24">
        <v>-35.5</v>
      </c>
      <c r="D15" s="24">
        <v>-39.700000000000003</v>
      </c>
      <c r="E15" s="24">
        <v>-37.299999999999997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6.4</v>
      </c>
      <c r="M15" s="82">
        <v>16</v>
      </c>
      <c r="N15" s="235" t="s">
        <v>120</v>
      </c>
      <c r="O15" s="23">
        <v>23.9</v>
      </c>
      <c r="P15" s="240">
        <f t="shared" si="0"/>
        <v>99.583333333333329</v>
      </c>
      <c r="Q15" s="206">
        <v>6</v>
      </c>
      <c r="R15" s="251" t="s">
        <v>121</v>
      </c>
      <c r="S15" s="252"/>
      <c r="T15" s="253"/>
      <c r="U15" s="254"/>
      <c r="V15" s="210">
        <v>133</v>
      </c>
      <c r="W15" s="111">
        <v>33</v>
      </c>
      <c r="X15" s="112">
        <v>5.2</v>
      </c>
      <c r="Y15" s="83" t="s">
        <v>120</v>
      </c>
    </row>
    <row r="16" spans="2:25" ht="15" customHeight="1" x14ac:dyDescent="0.2">
      <c r="B16" s="80">
        <v>6</v>
      </c>
      <c r="C16" s="79">
        <v>-37.299999999999997</v>
      </c>
      <c r="D16" s="79">
        <v>-39.799999999999997</v>
      </c>
      <c r="E16" s="79">
        <v>-38.700000000000003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6.1</v>
      </c>
      <c r="M16" s="17">
        <v>14</v>
      </c>
      <c r="N16" s="236" t="s">
        <v>112</v>
      </c>
      <c r="O16" s="85">
        <v>21.7</v>
      </c>
      <c r="P16" s="238">
        <f t="shared" si="0"/>
        <v>90.416666666666671</v>
      </c>
      <c r="Q16" s="207">
        <v>6</v>
      </c>
      <c r="R16" s="281" t="s">
        <v>122</v>
      </c>
      <c r="S16" s="282"/>
      <c r="T16" s="283"/>
      <c r="U16" s="284"/>
      <c r="V16" s="208">
        <v>128</v>
      </c>
      <c r="W16" s="106">
        <v>348.3</v>
      </c>
      <c r="X16" s="113">
        <v>5.3</v>
      </c>
      <c r="Y16" s="81" t="s">
        <v>112</v>
      </c>
    </row>
    <row r="17" spans="2:25" ht="15" customHeight="1" x14ac:dyDescent="0.2">
      <c r="B17" s="19">
        <v>7</v>
      </c>
      <c r="C17" s="20">
        <v>-35.799999999999997</v>
      </c>
      <c r="D17" s="20">
        <v>-39.4</v>
      </c>
      <c r="E17" s="20">
        <v>-37.700000000000003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8.3000000000000007</v>
      </c>
      <c r="M17" s="19">
        <v>14</v>
      </c>
      <c r="N17" s="234" t="s">
        <v>118</v>
      </c>
      <c r="O17" s="22">
        <v>17</v>
      </c>
      <c r="P17" s="239">
        <f t="shared" si="0"/>
        <v>70.833333333333343</v>
      </c>
      <c r="Q17" s="205">
        <v>4</v>
      </c>
      <c r="R17" s="247" t="s">
        <v>123</v>
      </c>
      <c r="S17" s="248"/>
      <c r="T17" s="249"/>
      <c r="U17" s="250"/>
      <c r="V17" s="209">
        <v>174</v>
      </c>
      <c r="W17" s="109">
        <v>27.5</v>
      </c>
      <c r="X17" s="110">
        <v>6.2</v>
      </c>
      <c r="Y17" s="70" t="s">
        <v>112</v>
      </c>
    </row>
    <row r="18" spans="2:25" ht="15" customHeight="1" x14ac:dyDescent="0.2">
      <c r="B18" s="19">
        <v>8</v>
      </c>
      <c r="C18" s="20">
        <v>-38.1</v>
      </c>
      <c r="D18" s="20">
        <v>-40.700000000000003</v>
      </c>
      <c r="E18" s="20">
        <v>-39.9</v>
      </c>
      <c r="F18" s="133" t="s">
        <v>81</v>
      </c>
      <c r="G18" s="178" t="s">
        <v>81</v>
      </c>
      <c r="H18" s="134" t="s">
        <v>81</v>
      </c>
      <c r="I18" s="86">
        <v>0</v>
      </c>
      <c r="J18" s="86">
        <v>0</v>
      </c>
      <c r="K18" s="226" t="s">
        <v>81</v>
      </c>
      <c r="L18" s="20">
        <v>8.4</v>
      </c>
      <c r="M18" s="19">
        <v>14</v>
      </c>
      <c r="N18" s="234" t="s">
        <v>124</v>
      </c>
      <c r="O18" s="22">
        <v>24</v>
      </c>
      <c r="P18" s="239">
        <f t="shared" si="0"/>
        <v>100</v>
      </c>
      <c r="Q18" s="205">
        <v>1</v>
      </c>
      <c r="R18" s="247"/>
      <c r="S18" s="248"/>
      <c r="T18" s="249"/>
      <c r="U18" s="250"/>
      <c r="V18" s="209">
        <v>176</v>
      </c>
      <c r="W18" s="109">
        <v>66.2</v>
      </c>
      <c r="X18" s="110">
        <v>7.3</v>
      </c>
      <c r="Y18" s="70" t="s">
        <v>118</v>
      </c>
    </row>
    <row r="19" spans="2:25" ht="15" customHeight="1" x14ac:dyDescent="0.2">
      <c r="B19" s="19">
        <v>9</v>
      </c>
      <c r="C19" s="20">
        <v>-39</v>
      </c>
      <c r="D19" s="20">
        <v>-41.2</v>
      </c>
      <c r="E19" s="20">
        <v>-40.4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8.5</v>
      </c>
      <c r="M19" s="19">
        <v>14</v>
      </c>
      <c r="N19" s="234" t="s">
        <v>120</v>
      </c>
      <c r="O19" s="22">
        <v>22.9</v>
      </c>
      <c r="P19" s="239">
        <f t="shared" si="0"/>
        <v>95.416666666666657</v>
      </c>
      <c r="Q19" s="205">
        <v>2</v>
      </c>
      <c r="R19" s="247" t="s">
        <v>123</v>
      </c>
      <c r="S19" s="248"/>
      <c r="T19" s="249"/>
      <c r="U19" s="250"/>
      <c r="V19" s="209">
        <v>177</v>
      </c>
      <c r="W19" s="109">
        <v>53.1</v>
      </c>
      <c r="X19" s="110">
        <v>7</v>
      </c>
      <c r="Y19" s="70" t="s">
        <v>124</v>
      </c>
    </row>
    <row r="20" spans="2:25" ht="15" customHeight="1" thickBot="1" x14ac:dyDescent="0.25">
      <c r="B20" s="82">
        <v>10</v>
      </c>
      <c r="C20" s="24">
        <v>-36.5</v>
      </c>
      <c r="D20" s="24">
        <v>-39.799999999999997</v>
      </c>
      <c r="E20" s="24">
        <v>-37.9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11.9</v>
      </c>
      <c r="M20" s="82">
        <v>21</v>
      </c>
      <c r="N20" s="235" t="s">
        <v>112</v>
      </c>
      <c r="O20" s="23">
        <v>6</v>
      </c>
      <c r="P20" s="240">
        <f t="shared" si="0"/>
        <v>25</v>
      </c>
      <c r="Q20" s="206">
        <v>8</v>
      </c>
      <c r="R20" s="251" t="s">
        <v>113</v>
      </c>
      <c r="S20" s="252"/>
      <c r="T20" s="253"/>
      <c r="U20" s="254"/>
      <c r="V20" s="211">
        <v>248</v>
      </c>
      <c r="W20" s="111">
        <v>5.3</v>
      </c>
      <c r="X20" s="112">
        <v>10.199999999999999</v>
      </c>
      <c r="Y20" s="83" t="s">
        <v>116</v>
      </c>
    </row>
    <row r="21" spans="2:25" ht="15" customHeight="1" x14ac:dyDescent="0.2">
      <c r="B21" s="80">
        <v>11</v>
      </c>
      <c r="C21" s="79">
        <v>-35.799999999999997</v>
      </c>
      <c r="D21" s="79">
        <v>-39</v>
      </c>
      <c r="E21" s="79">
        <v>-37.200000000000003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10.7</v>
      </c>
      <c r="M21" s="17">
        <v>20</v>
      </c>
      <c r="N21" s="236" t="s">
        <v>120</v>
      </c>
      <c r="O21" s="85">
        <v>16.2</v>
      </c>
      <c r="P21" s="238">
        <f t="shared" si="0"/>
        <v>67.5</v>
      </c>
      <c r="Q21" s="207">
        <v>7</v>
      </c>
      <c r="R21" s="281" t="s">
        <v>113</v>
      </c>
      <c r="S21" s="282"/>
      <c r="T21" s="283"/>
      <c r="U21" s="284"/>
      <c r="V21" s="208">
        <v>224</v>
      </c>
      <c r="W21" s="106">
        <v>25.7</v>
      </c>
      <c r="X21" s="113">
        <v>9</v>
      </c>
      <c r="Y21" s="81" t="s">
        <v>120</v>
      </c>
    </row>
    <row r="22" spans="2:25" ht="15" customHeight="1" x14ac:dyDescent="0.2">
      <c r="B22" s="19">
        <v>12</v>
      </c>
      <c r="C22" s="20">
        <v>-35.9</v>
      </c>
      <c r="D22" s="20">
        <v>-40.799999999999997</v>
      </c>
      <c r="E22" s="20">
        <v>-39.1</v>
      </c>
      <c r="F22" s="133" t="s">
        <v>81</v>
      </c>
      <c r="G22" s="178" t="s">
        <v>81</v>
      </c>
      <c r="H22" s="134" t="s">
        <v>81</v>
      </c>
      <c r="I22" s="86">
        <v>0</v>
      </c>
      <c r="J22" s="86">
        <v>0</v>
      </c>
      <c r="K22" s="226" t="s">
        <v>81</v>
      </c>
      <c r="L22" s="20">
        <v>6.5</v>
      </c>
      <c r="M22" s="19">
        <v>12</v>
      </c>
      <c r="N22" s="234" t="s">
        <v>125</v>
      </c>
      <c r="O22" s="22">
        <v>24</v>
      </c>
      <c r="P22" s="239">
        <f t="shared" si="0"/>
        <v>100</v>
      </c>
      <c r="Q22" s="205">
        <v>5</v>
      </c>
      <c r="R22" s="247"/>
      <c r="S22" s="248"/>
      <c r="T22" s="249"/>
      <c r="U22" s="250"/>
      <c r="V22" s="209">
        <v>136</v>
      </c>
      <c r="W22" s="109">
        <v>59.9</v>
      </c>
      <c r="X22" s="110">
        <v>5.5</v>
      </c>
      <c r="Y22" s="70" t="s">
        <v>118</v>
      </c>
    </row>
    <row r="23" spans="2:25" ht="15" customHeight="1" x14ac:dyDescent="0.2">
      <c r="B23" s="19">
        <v>13</v>
      </c>
      <c r="C23" s="20">
        <v>-39.4</v>
      </c>
      <c r="D23" s="20">
        <v>-41.8</v>
      </c>
      <c r="E23" s="20">
        <v>-40.799999999999997</v>
      </c>
      <c r="F23" s="133" t="s">
        <v>81</v>
      </c>
      <c r="G23" s="178" t="s">
        <v>81</v>
      </c>
      <c r="H23" s="134" t="s">
        <v>81</v>
      </c>
      <c r="I23" s="86">
        <v>0</v>
      </c>
      <c r="J23" s="86">
        <v>0</v>
      </c>
      <c r="K23" s="226" t="s">
        <v>81</v>
      </c>
      <c r="L23" s="20">
        <v>8.1999999999999993</v>
      </c>
      <c r="M23" s="19">
        <v>14</v>
      </c>
      <c r="N23" s="234" t="s">
        <v>118</v>
      </c>
      <c r="O23" s="22">
        <v>24</v>
      </c>
      <c r="P23" s="239">
        <f>IF(O23="","",(O23/24)*100)</f>
        <v>100</v>
      </c>
      <c r="Q23" s="205">
        <v>2</v>
      </c>
      <c r="R23" s="247"/>
      <c r="S23" s="248"/>
      <c r="T23" s="249"/>
      <c r="U23" s="250"/>
      <c r="V23" s="209">
        <v>170</v>
      </c>
      <c r="W23" s="109">
        <v>76.3</v>
      </c>
      <c r="X23" s="110">
        <v>7</v>
      </c>
      <c r="Y23" s="70" t="s">
        <v>118</v>
      </c>
    </row>
    <row r="24" spans="2:25" ht="15" customHeight="1" x14ac:dyDescent="0.2">
      <c r="B24" s="19">
        <v>14</v>
      </c>
      <c r="C24" s="20">
        <v>-40.6</v>
      </c>
      <c r="D24" s="20">
        <v>-42.6</v>
      </c>
      <c r="E24" s="20">
        <v>-41.8</v>
      </c>
      <c r="F24" s="133" t="s">
        <v>81</v>
      </c>
      <c r="G24" s="178" t="s">
        <v>81</v>
      </c>
      <c r="H24" s="134" t="s">
        <v>81</v>
      </c>
      <c r="I24" s="86">
        <v>0</v>
      </c>
      <c r="J24" s="86">
        <v>0</v>
      </c>
      <c r="K24" s="226" t="s">
        <v>81</v>
      </c>
      <c r="L24" s="20">
        <v>10.4</v>
      </c>
      <c r="M24" s="19">
        <v>18</v>
      </c>
      <c r="N24" s="234" t="s">
        <v>125</v>
      </c>
      <c r="O24" s="22">
        <v>23.8</v>
      </c>
      <c r="P24" s="239">
        <f t="shared" si="0"/>
        <v>99.166666666666671</v>
      </c>
      <c r="Q24" s="205">
        <v>2</v>
      </c>
      <c r="R24" s="247"/>
      <c r="S24" s="248"/>
      <c r="T24" s="249"/>
      <c r="U24" s="250"/>
      <c r="V24" s="209">
        <v>217</v>
      </c>
      <c r="W24" s="109">
        <v>65.8</v>
      </c>
      <c r="X24" s="110">
        <v>8.9</v>
      </c>
      <c r="Y24" s="70" t="s">
        <v>124</v>
      </c>
    </row>
    <row r="25" spans="2:25" ht="15" customHeight="1" thickBot="1" x14ac:dyDescent="0.25">
      <c r="B25" s="82">
        <v>15</v>
      </c>
      <c r="C25" s="24">
        <v>-40.299999999999997</v>
      </c>
      <c r="D25" s="24">
        <v>-43.1</v>
      </c>
      <c r="E25" s="24">
        <v>-41.2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10.7</v>
      </c>
      <c r="M25" s="82">
        <v>20</v>
      </c>
      <c r="N25" s="235" t="s">
        <v>124</v>
      </c>
      <c r="O25" s="23">
        <v>16.399999999999999</v>
      </c>
      <c r="P25" s="240">
        <f t="shared" si="0"/>
        <v>68.333333333333329</v>
      </c>
      <c r="Q25" s="206">
        <v>6</v>
      </c>
      <c r="R25" s="251" t="s">
        <v>122</v>
      </c>
      <c r="S25" s="252"/>
      <c r="T25" s="253"/>
      <c r="U25" s="254"/>
      <c r="V25" s="211">
        <v>224</v>
      </c>
      <c r="W25" s="111">
        <v>45.2</v>
      </c>
      <c r="X25" s="112">
        <v>9.1999999999999993</v>
      </c>
      <c r="Y25" s="83" t="s">
        <v>126</v>
      </c>
    </row>
    <row r="26" spans="2:25" ht="15" customHeight="1" x14ac:dyDescent="0.2">
      <c r="B26" s="80">
        <v>16</v>
      </c>
      <c r="C26" s="79">
        <v>-42.1</v>
      </c>
      <c r="D26" s="79">
        <v>-47.3</v>
      </c>
      <c r="E26" s="79">
        <v>-45.7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6.5</v>
      </c>
      <c r="M26" s="17">
        <v>13</v>
      </c>
      <c r="N26" s="236" t="s">
        <v>125</v>
      </c>
      <c r="O26" s="85">
        <v>24</v>
      </c>
      <c r="P26" s="238">
        <f t="shared" si="0"/>
        <v>100</v>
      </c>
      <c r="Q26" s="207">
        <v>5</v>
      </c>
      <c r="R26" s="281" t="s">
        <v>122</v>
      </c>
      <c r="S26" s="282"/>
      <c r="T26" s="283"/>
      <c r="U26" s="284"/>
      <c r="V26" s="208">
        <v>135</v>
      </c>
      <c r="W26" s="106">
        <v>64.099999999999994</v>
      </c>
      <c r="X26" s="113">
        <v>5.6</v>
      </c>
      <c r="Y26" s="81" t="s">
        <v>124</v>
      </c>
    </row>
    <row r="27" spans="2:25" ht="15" customHeight="1" x14ac:dyDescent="0.2">
      <c r="B27" s="19">
        <v>17</v>
      </c>
      <c r="C27" s="20">
        <v>-44.6</v>
      </c>
      <c r="D27" s="20">
        <v>-48.2</v>
      </c>
      <c r="E27" s="20">
        <v>-46.1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8.1</v>
      </c>
      <c r="M27" s="19">
        <v>15</v>
      </c>
      <c r="N27" s="234" t="s">
        <v>126</v>
      </c>
      <c r="O27" s="22">
        <v>23.9</v>
      </c>
      <c r="P27" s="239">
        <f t="shared" si="0"/>
        <v>99.583333333333329</v>
      </c>
      <c r="Q27" s="205">
        <v>5</v>
      </c>
      <c r="R27" s="247" t="s">
        <v>122</v>
      </c>
      <c r="S27" s="248"/>
      <c r="T27" s="249"/>
      <c r="U27" s="250"/>
      <c r="V27" s="209">
        <v>169</v>
      </c>
      <c r="W27" s="109">
        <v>55.1</v>
      </c>
      <c r="X27" s="110">
        <v>6.9</v>
      </c>
      <c r="Y27" s="70" t="s">
        <v>125</v>
      </c>
    </row>
    <row r="28" spans="2:25" ht="15" customHeight="1" x14ac:dyDescent="0.2">
      <c r="B28" s="19">
        <v>18</v>
      </c>
      <c r="C28" s="20">
        <v>-43.3</v>
      </c>
      <c r="D28" s="20">
        <v>-48.5</v>
      </c>
      <c r="E28" s="20">
        <v>-46.5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8.3000000000000007</v>
      </c>
      <c r="M28" s="19">
        <v>14</v>
      </c>
      <c r="N28" s="234" t="s">
        <v>126</v>
      </c>
      <c r="O28" s="22">
        <v>22.2</v>
      </c>
      <c r="P28" s="239">
        <f t="shared" si="0"/>
        <v>92.5</v>
      </c>
      <c r="Q28" s="205">
        <v>6</v>
      </c>
      <c r="R28" s="247" t="s">
        <v>123</v>
      </c>
      <c r="S28" s="248"/>
      <c r="T28" s="249"/>
      <c r="U28" s="250"/>
      <c r="V28" s="209">
        <v>173</v>
      </c>
      <c r="W28" s="109">
        <v>62.8</v>
      </c>
      <c r="X28" s="110">
        <v>7</v>
      </c>
      <c r="Y28" s="70" t="s">
        <v>125</v>
      </c>
    </row>
    <row r="29" spans="2:25" ht="15" customHeight="1" x14ac:dyDescent="0.2">
      <c r="B29" s="19">
        <v>19</v>
      </c>
      <c r="C29" s="20">
        <v>-43.6</v>
      </c>
      <c r="D29" s="20">
        <v>-47.6</v>
      </c>
      <c r="E29" s="20">
        <v>-46.5</v>
      </c>
      <c r="F29" s="133" t="s">
        <v>81</v>
      </c>
      <c r="G29" s="178" t="s">
        <v>81</v>
      </c>
      <c r="H29" s="134" t="s">
        <v>81</v>
      </c>
      <c r="I29" s="86">
        <v>0</v>
      </c>
      <c r="J29" s="86">
        <v>0</v>
      </c>
      <c r="K29" s="226" t="s">
        <v>81</v>
      </c>
      <c r="L29" s="20">
        <v>8.4</v>
      </c>
      <c r="M29" s="19">
        <v>15</v>
      </c>
      <c r="N29" s="234" t="s">
        <v>124</v>
      </c>
      <c r="O29" s="203">
        <v>24</v>
      </c>
      <c r="P29" s="241">
        <f t="shared" si="0"/>
        <v>100</v>
      </c>
      <c r="Q29" s="205">
        <v>5</v>
      </c>
      <c r="R29" s="247"/>
      <c r="S29" s="248"/>
      <c r="T29" s="249"/>
      <c r="U29" s="250"/>
      <c r="V29" s="209">
        <v>175</v>
      </c>
      <c r="W29" s="109">
        <v>62.7</v>
      </c>
      <c r="X29" s="110">
        <v>7.2</v>
      </c>
      <c r="Y29" s="70" t="s">
        <v>124</v>
      </c>
    </row>
    <row r="30" spans="2:25" ht="15" customHeight="1" thickBot="1" x14ac:dyDescent="0.25">
      <c r="B30" s="82">
        <v>20</v>
      </c>
      <c r="C30" s="24">
        <v>-45.9</v>
      </c>
      <c r="D30" s="24">
        <v>-49</v>
      </c>
      <c r="E30" s="24">
        <v>-47.7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7.7</v>
      </c>
      <c r="M30" s="82">
        <v>13</v>
      </c>
      <c r="N30" s="235" t="s">
        <v>124</v>
      </c>
      <c r="O30" s="23">
        <v>22.5</v>
      </c>
      <c r="P30" s="240">
        <f t="shared" si="0"/>
        <v>93.75</v>
      </c>
      <c r="Q30" s="206">
        <v>6</v>
      </c>
      <c r="R30" s="251" t="s">
        <v>123</v>
      </c>
      <c r="S30" s="252"/>
      <c r="T30" s="253"/>
      <c r="U30" s="254"/>
      <c r="V30" s="211">
        <v>160</v>
      </c>
      <c r="W30" s="111">
        <v>68.8</v>
      </c>
      <c r="X30" s="112">
        <v>6.6</v>
      </c>
      <c r="Y30" s="83" t="s">
        <v>118</v>
      </c>
    </row>
    <row r="31" spans="2:25" ht="15" customHeight="1" x14ac:dyDescent="0.2">
      <c r="B31" s="80">
        <v>21</v>
      </c>
      <c r="C31" s="79">
        <v>-46</v>
      </c>
      <c r="D31" s="79">
        <v>-50.4</v>
      </c>
      <c r="E31" s="79">
        <v>-49.2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8.3000000000000007</v>
      </c>
      <c r="M31" s="17">
        <v>14</v>
      </c>
      <c r="N31" s="236" t="s">
        <v>118</v>
      </c>
      <c r="O31" s="85">
        <v>23.4</v>
      </c>
      <c r="P31" s="238">
        <f t="shared" si="0"/>
        <v>97.5</v>
      </c>
      <c r="Q31" s="207">
        <v>5</v>
      </c>
      <c r="R31" s="281" t="s">
        <v>113</v>
      </c>
      <c r="S31" s="282"/>
      <c r="T31" s="283"/>
      <c r="U31" s="284"/>
      <c r="V31" s="208">
        <v>173</v>
      </c>
      <c r="W31" s="106">
        <v>68.599999999999994</v>
      </c>
      <c r="X31" s="113">
        <v>7.2</v>
      </c>
      <c r="Y31" s="81" t="s">
        <v>118</v>
      </c>
    </row>
    <row r="32" spans="2:25" ht="15" customHeight="1" x14ac:dyDescent="0.2">
      <c r="B32" s="19">
        <v>22</v>
      </c>
      <c r="C32" s="20">
        <v>-45.8</v>
      </c>
      <c r="D32" s="20">
        <v>-49.3</v>
      </c>
      <c r="E32" s="20">
        <v>-47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13.9</v>
      </c>
      <c r="M32" s="19">
        <v>22</v>
      </c>
      <c r="N32" s="234" t="s">
        <v>120</v>
      </c>
      <c r="O32" s="22">
        <v>22</v>
      </c>
      <c r="P32" s="239">
        <f t="shared" si="0"/>
        <v>91.666666666666657</v>
      </c>
      <c r="Q32" s="205">
        <v>5</v>
      </c>
      <c r="R32" s="247" t="s">
        <v>113</v>
      </c>
      <c r="S32" s="248"/>
      <c r="T32" s="249"/>
      <c r="U32" s="250"/>
      <c r="V32" s="209">
        <v>289</v>
      </c>
      <c r="W32" s="109">
        <v>37.299999999999997</v>
      </c>
      <c r="X32" s="110">
        <v>11.7</v>
      </c>
      <c r="Y32" s="70" t="s">
        <v>120</v>
      </c>
    </row>
    <row r="33" spans="2:26" ht="15" customHeight="1" x14ac:dyDescent="0.2">
      <c r="B33" s="19">
        <v>23</v>
      </c>
      <c r="C33" s="20">
        <v>-44.2</v>
      </c>
      <c r="D33" s="20">
        <v>-46.9</v>
      </c>
      <c r="E33" s="20">
        <v>-46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14</v>
      </c>
      <c r="M33" s="19">
        <v>22</v>
      </c>
      <c r="N33" s="234" t="s">
        <v>120</v>
      </c>
      <c r="O33" s="22">
        <v>15.1</v>
      </c>
      <c r="P33" s="239">
        <f t="shared" si="0"/>
        <v>62.916666666666664</v>
      </c>
      <c r="Q33" s="205">
        <v>7</v>
      </c>
      <c r="R33" s="247" t="s">
        <v>119</v>
      </c>
      <c r="S33" s="248"/>
      <c r="T33" s="249"/>
      <c r="U33" s="250"/>
      <c r="V33" s="209">
        <v>291</v>
      </c>
      <c r="W33" s="109">
        <v>25.4</v>
      </c>
      <c r="X33" s="110">
        <v>12</v>
      </c>
      <c r="Y33" s="70" t="s">
        <v>127</v>
      </c>
    </row>
    <row r="34" spans="2:26" ht="15" customHeight="1" x14ac:dyDescent="0.2">
      <c r="B34" s="19">
        <v>24</v>
      </c>
      <c r="C34" s="20">
        <v>-43.7</v>
      </c>
      <c r="D34" s="20">
        <v>-48.7</v>
      </c>
      <c r="E34" s="20">
        <v>-46.5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8.5</v>
      </c>
      <c r="M34" s="19">
        <v>20</v>
      </c>
      <c r="N34" s="234" t="s">
        <v>120</v>
      </c>
      <c r="O34" s="22">
        <v>19.100000000000001</v>
      </c>
      <c r="P34" s="239">
        <f t="shared" si="0"/>
        <v>79.583333333333343</v>
      </c>
      <c r="Q34" s="205">
        <v>7</v>
      </c>
      <c r="R34" s="247" t="s">
        <v>119</v>
      </c>
      <c r="S34" s="248"/>
      <c r="T34" s="249"/>
      <c r="U34" s="250"/>
      <c r="V34" s="209">
        <v>177</v>
      </c>
      <c r="W34" s="109">
        <v>53.5</v>
      </c>
      <c r="X34" s="110">
        <v>6.9</v>
      </c>
      <c r="Y34" s="70" t="s">
        <v>124</v>
      </c>
    </row>
    <row r="35" spans="2:26" ht="15" customHeight="1" thickBot="1" x14ac:dyDescent="0.25">
      <c r="B35" s="82">
        <v>25</v>
      </c>
      <c r="C35" s="24">
        <v>-44.3</v>
      </c>
      <c r="D35" s="24">
        <v>-52.2</v>
      </c>
      <c r="E35" s="24">
        <v>-47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10</v>
      </c>
      <c r="M35" s="82">
        <v>20</v>
      </c>
      <c r="N35" s="235" t="s">
        <v>127</v>
      </c>
      <c r="O35" s="23">
        <v>16.5</v>
      </c>
      <c r="P35" s="240">
        <f t="shared" si="0"/>
        <v>68.75</v>
      </c>
      <c r="Q35" s="206">
        <v>6</v>
      </c>
      <c r="R35" s="251" t="s">
        <v>119</v>
      </c>
      <c r="S35" s="252"/>
      <c r="T35" s="253"/>
      <c r="U35" s="254"/>
      <c r="V35" s="211">
        <v>209</v>
      </c>
      <c r="W35" s="111">
        <v>32.799999999999997</v>
      </c>
      <c r="X35" s="112">
        <v>8.5</v>
      </c>
      <c r="Y35" s="83" t="s">
        <v>127</v>
      </c>
    </row>
    <row r="36" spans="2:26" ht="15" customHeight="1" x14ac:dyDescent="0.2">
      <c r="B36" s="80">
        <v>26</v>
      </c>
      <c r="C36" s="79">
        <v>-49.6</v>
      </c>
      <c r="D36" s="79">
        <v>-53.5</v>
      </c>
      <c r="E36" s="79">
        <v>-52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6</v>
      </c>
      <c r="M36" s="17">
        <v>12</v>
      </c>
      <c r="N36" s="236" t="s">
        <v>118</v>
      </c>
      <c r="O36" s="85">
        <v>19.2</v>
      </c>
      <c r="P36" s="242">
        <f t="shared" si="0"/>
        <v>80</v>
      </c>
      <c r="Q36" s="87">
        <v>4</v>
      </c>
      <c r="R36" s="255" t="s">
        <v>122</v>
      </c>
      <c r="S36" s="256"/>
      <c r="T36" s="257"/>
      <c r="U36" s="258"/>
      <c r="V36" s="105">
        <v>125</v>
      </c>
      <c r="W36" s="114">
        <v>75.2</v>
      </c>
      <c r="X36" s="113">
        <v>5.0999999999999996</v>
      </c>
      <c r="Y36" s="81" t="s">
        <v>118</v>
      </c>
    </row>
    <row r="37" spans="2:26" ht="15" customHeight="1" x14ac:dyDescent="0.2">
      <c r="B37" s="19">
        <v>27</v>
      </c>
      <c r="C37" s="20">
        <v>-45.9</v>
      </c>
      <c r="D37" s="20">
        <v>-53.5</v>
      </c>
      <c r="E37" s="20">
        <v>-49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6.8</v>
      </c>
      <c r="M37" s="19">
        <v>14</v>
      </c>
      <c r="N37" s="234" t="s">
        <v>120</v>
      </c>
      <c r="O37" s="201">
        <v>7.7</v>
      </c>
      <c r="P37" s="239">
        <f t="shared" si="0"/>
        <v>32.083333333333336</v>
      </c>
      <c r="Q37" s="86">
        <v>6</v>
      </c>
      <c r="R37" s="259" t="s">
        <v>122</v>
      </c>
      <c r="S37" s="260"/>
      <c r="T37" s="261"/>
      <c r="U37" s="262"/>
      <c r="V37" s="108">
        <v>141</v>
      </c>
      <c r="W37" s="109">
        <v>47.6</v>
      </c>
      <c r="X37" s="110">
        <v>5.5</v>
      </c>
      <c r="Y37" s="70" t="s">
        <v>126</v>
      </c>
    </row>
    <row r="38" spans="2:26" ht="15" customHeight="1" x14ac:dyDescent="0.2">
      <c r="B38" s="19">
        <v>28</v>
      </c>
      <c r="C38" s="20">
        <v>-49</v>
      </c>
      <c r="D38" s="20">
        <v>-52</v>
      </c>
      <c r="E38" s="20">
        <v>-49.7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10.7</v>
      </c>
      <c r="M38" s="19">
        <v>20</v>
      </c>
      <c r="N38" s="234" t="s">
        <v>116</v>
      </c>
      <c r="O38" s="22">
        <v>22.8</v>
      </c>
      <c r="P38" s="239">
        <f t="shared" si="0"/>
        <v>95</v>
      </c>
      <c r="Q38" s="86">
        <v>7</v>
      </c>
      <c r="R38" s="259" t="s">
        <v>113</v>
      </c>
      <c r="S38" s="260"/>
      <c r="T38" s="261"/>
      <c r="U38" s="262"/>
      <c r="V38" s="108">
        <v>223</v>
      </c>
      <c r="W38" s="109">
        <v>30.1</v>
      </c>
      <c r="X38" s="110">
        <v>9.1</v>
      </c>
      <c r="Y38" s="70" t="s">
        <v>120</v>
      </c>
    </row>
    <row r="39" spans="2:26" ht="15" customHeight="1" x14ac:dyDescent="0.2">
      <c r="B39" s="19">
        <v>29</v>
      </c>
      <c r="C39" s="20"/>
      <c r="D39" s="20"/>
      <c r="E39" s="20"/>
      <c r="F39" s="133" t="s">
        <v>81</v>
      </c>
      <c r="G39" s="178" t="s">
        <v>81</v>
      </c>
      <c r="H39" s="134" t="s">
        <v>81</v>
      </c>
      <c r="I39" s="86"/>
      <c r="J39" s="86"/>
      <c r="K39" s="226" t="s">
        <v>81</v>
      </c>
      <c r="L39" s="20"/>
      <c r="M39" s="19"/>
      <c r="N39" s="234"/>
      <c r="O39" s="22"/>
      <c r="P39" s="239" t="str">
        <f t="shared" si="0"/>
        <v/>
      </c>
      <c r="Q39" s="86"/>
      <c r="R39" s="259"/>
      <c r="S39" s="260"/>
      <c r="T39" s="261"/>
      <c r="U39" s="262"/>
      <c r="V39" s="108"/>
      <c r="W39" s="109"/>
      <c r="X39" s="110"/>
      <c r="Y39" s="70"/>
    </row>
    <row r="40" spans="2:26" ht="15" customHeight="1" x14ac:dyDescent="0.2">
      <c r="B40" s="19">
        <v>30</v>
      </c>
      <c r="C40" s="20"/>
      <c r="D40" s="20"/>
      <c r="E40" s="20"/>
      <c r="F40" s="137" t="s">
        <v>81</v>
      </c>
      <c r="G40" s="182" t="s">
        <v>81</v>
      </c>
      <c r="H40" s="138" t="s">
        <v>81</v>
      </c>
      <c r="I40" s="86"/>
      <c r="J40" s="86"/>
      <c r="K40" s="226" t="s">
        <v>81</v>
      </c>
      <c r="L40" s="20"/>
      <c r="M40" s="19"/>
      <c r="N40" s="234"/>
      <c r="O40" s="22"/>
      <c r="P40" s="239" t="str">
        <f t="shared" si="0"/>
        <v/>
      </c>
      <c r="Q40" s="86"/>
      <c r="R40" s="259"/>
      <c r="S40" s="260"/>
      <c r="T40" s="261"/>
      <c r="U40" s="262"/>
      <c r="V40" s="108"/>
      <c r="W40" s="109"/>
      <c r="X40" s="110"/>
      <c r="Y40" s="70"/>
    </row>
    <row r="41" spans="2:26" ht="15" customHeight="1" thickBot="1" x14ac:dyDescent="0.25">
      <c r="B41" s="125">
        <v>31</v>
      </c>
      <c r="C41" s="126"/>
      <c r="D41" s="126"/>
      <c r="E41" s="126"/>
      <c r="F41" s="139" t="s">
        <v>81</v>
      </c>
      <c r="G41" s="183" t="s">
        <v>81</v>
      </c>
      <c r="H41" s="140" t="s">
        <v>81</v>
      </c>
      <c r="I41" s="127"/>
      <c r="J41" s="127"/>
      <c r="K41" s="228" t="s">
        <v>81</v>
      </c>
      <c r="L41" s="126"/>
      <c r="M41" s="237"/>
      <c r="N41" s="220"/>
      <c r="O41" s="125"/>
      <c r="P41" s="243" t="str">
        <f t="shared" si="0"/>
        <v/>
      </c>
      <c r="Q41" s="127"/>
      <c r="R41" s="263"/>
      <c r="S41" s="263"/>
      <c r="T41" s="264"/>
      <c r="U41" s="264"/>
      <c r="V41" s="128"/>
      <c r="W41" s="129"/>
      <c r="X41" s="130"/>
      <c r="Y41" s="220"/>
    </row>
    <row r="42" spans="2:26" ht="14.25" thickTop="1" thickBot="1" x14ac:dyDescent="0.25">
      <c r="B42" s="124" t="s">
        <v>29</v>
      </c>
      <c r="C42" s="217">
        <f>IF(C11="","",(SUM(C11:C41)))</f>
        <v>-1119.9000000000001</v>
      </c>
      <c r="D42" s="84">
        <f>IF(D11="","",(SUM(D11:D41)))</f>
        <v>-1239</v>
      </c>
      <c r="E42" s="218">
        <f>IF(E11="","",(SUM(E11:E41)))</f>
        <v>-1184.5000000000002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253.30000000000004</v>
      </c>
      <c r="M42" s="148"/>
      <c r="N42" s="148"/>
      <c r="O42" s="84">
        <f>IF(SUM(O11:O41)=0,"",SUM(O11:O41))</f>
        <v>548.29999999999995</v>
      </c>
      <c r="P42" s="77"/>
      <c r="Q42" s="77">
        <f>SUM(Q11:Q41)</f>
        <v>145</v>
      </c>
      <c r="R42" s="245"/>
      <c r="S42" s="245"/>
      <c r="T42" s="246"/>
      <c r="U42" s="246"/>
      <c r="V42" s="244">
        <f>SUM(V11:V41)</f>
        <v>5280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-40</v>
      </c>
      <c r="D43" s="150">
        <f>IF(D11="","",ROUND((AVERAGE(D11:D41)),1))</f>
        <v>-44.3</v>
      </c>
      <c r="E43" s="150">
        <f>IF(E11="","",ROUND((AVERAGE(E11:E41)),1))</f>
        <v>-42.3</v>
      </c>
      <c r="F43" s="120"/>
      <c r="G43" s="160"/>
      <c r="H43" s="121"/>
      <c r="I43" s="120"/>
      <c r="J43" s="122"/>
      <c r="K43" s="121"/>
      <c r="L43" s="151">
        <f>IF(L42="","", AVERAGE(L11:L41))</f>
        <v>9.0464285714285726</v>
      </c>
      <c r="M43" s="192" t="s">
        <v>97</v>
      </c>
      <c r="N43" s="193" t="s">
        <v>77</v>
      </c>
      <c r="O43" s="152">
        <f>AVERAGE(O11:O41)</f>
        <v>19.582142857142856</v>
      </c>
      <c r="P43" s="153">
        <f>AVERAGE(P11:P41)</f>
        <v>81.593452380952385</v>
      </c>
      <c r="Q43" s="154">
        <f>AVERAGE(Q11:Q41)</f>
        <v>5.1785714285714288</v>
      </c>
      <c r="R43" s="245"/>
      <c r="S43" s="245"/>
      <c r="T43" s="246"/>
      <c r="U43" s="246"/>
      <c r="V43" s="80"/>
      <c r="W43" s="155">
        <v>42.7</v>
      </c>
      <c r="X43" s="155">
        <v>6.9</v>
      </c>
      <c r="Y43" s="156">
        <v>70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7.855828107142858</v>
      </c>
      <c r="M44" s="195">
        <f>MAX(M11:M41)</f>
        <v>22</v>
      </c>
      <c r="N44" s="194">
        <v>20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19.104579999999999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-42.3</v>
      </c>
      <c r="G49" s="274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131</v>
      </c>
      <c r="G50" s="279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4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82</v>
      </c>
      <c r="C51" s="271"/>
      <c r="D51" s="26">
        <f>IF(C42="","",MAX(C11:C41))</f>
        <v>-27.8</v>
      </c>
      <c r="E51" s="25" t="s">
        <v>38</v>
      </c>
      <c r="F51" s="197">
        <v>1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18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83</v>
      </c>
      <c r="C52" s="271"/>
      <c r="D52" s="26">
        <f>IF(D42="","",MIN(D11:D41))</f>
        <v>-53.5</v>
      </c>
      <c r="E52" s="25" t="s">
        <v>38</v>
      </c>
      <c r="F52" s="197" t="s">
        <v>130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6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109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106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107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108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20.283999999999999</v>
      </c>
      <c r="M59" s="42" t="s">
        <v>94</v>
      </c>
      <c r="N59" s="197">
        <v>7</v>
      </c>
      <c r="P59" s="146">
        <f>IF(L59="X","", L59/0.02953)</f>
        <v>686.89468337284109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101</v>
      </c>
      <c r="C60" s="270"/>
      <c r="D60" s="270"/>
      <c r="E60" s="270"/>
      <c r="F60" s="270"/>
      <c r="G60" s="50"/>
      <c r="I60" s="161" t="s">
        <v>92</v>
      </c>
      <c r="J60" s="162"/>
      <c r="K60" s="166"/>
      <c r="L60" s="196">
        <v>19.893999999999998</v>
      </c>
      <c r="M60" s="42" t="s">
        <v>94</v>
      </c>
      <c r="N60" s="197">
        <v>15</v>
      </c>
      <c r="P60" s="146">
        <f>IF(L60="X","", L60/0.02953)</f>
        <v>673.68777514392139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93</v>
      </c>
      <c r="J61" s="162"/>
      <c r="K61" s="166"/>
      <c r="L61" s="196">
        <v>20.094999999999999</v>
      </c>
      <c r="M61" s="42" t="s">
        <v>95</v>
      </c>
      <c r="N61" s="25"/>
      <c r="P61" s="146">
        <f>IF(L61="X","", L61/0.02953)</f>
        <v>680.49441246190304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128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105</v>
      </c>
      <c r="J70" s="92"/>
      <c r="K70" s="92" t="s">
        <v>129</v>
      </c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SPO-Met</cp:lastModifiedBy>
  <cp:lastPrinted>2021-03-02T19:59:46Z</cp:lastPrinted>
  <dcterms:created xsi:type="dcterms:W3CDTF">2004-03-26T21:13:12Z</dcterms:created>
  <dcterms:modified xsi:type="dcterms:W3CDTF">2021-03-02T19:59:54Z</dcterms:modified>
</cp:coreProperties>
</file>