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2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X42" i="1" l="1"/>
  <c r="W42" i="1"/>
  <c r="P19" i="1" l="1"/>
  <c r="E43" i="1" l="1"/>
  <c r="F49" i="1" s="1"/>
  <c r="P13" i="1"/>
  <c r="P12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<sst xmlns="http://schemas.openxmlformats.org/spreadsheetml/2006/main" count="392" uniqueCount="148">
  <si>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</si>
  <si>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</si>
  <si>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</si>
  <si>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</si>
  <si>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</si>
  <si>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</si>
  <si>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</si>
  <si>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</si>
  <si>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</si>
  <si>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</si>
  <si>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</si>
  <si>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</si>
  <si>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</si>
  <si>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</si>
  <si>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</si>
  <si>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</si>
  <si>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</si>
  <si>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</si>
  <si>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</si>
  <si>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</si>
  <si>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</si>
  <si>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</si>
  <si>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</si>
  <si>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</si>
  <si>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</si>
  <si>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</si>
  <si>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</si>
  <si>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</si>
  <si>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</si>
  <si>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</si>
  <si>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</si>
  <si>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</si>
  <si>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</si>
  <si>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</si>
  <si>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</si>
  <si>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</si>
  <si>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</si>
  <si>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</si>
  <si>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</si>
  <si>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</si>
  <si>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</si>
  <si>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</si>
  <si>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</si>
  <si>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</si>
  <si>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</si>
  <si>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</si>
  <si>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</si>
  <si>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</si>
  <si>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</si>
  <si>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</si>
  <si>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</si>
  <si>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</si>
  <si>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</si>
  <si>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</si>
  <si>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</si>
  <si>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</si>
  <si>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</si>
  <si>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</si>
  <si>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</si>
  <si>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</si>
  <si>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</si>
  <si>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</si>
  <si>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</si>
  <si>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</si>
  <si>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</si>
  <si>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</si>
  <si>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</si>
  <si>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</si>
  <si>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</si>
  <si>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</si>
  <si>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</si>
  <si>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</si>
  <si>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</si>
  <si>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</si>
  <si>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</si>
  <si>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</si>
  <si>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</si>
  <si>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</si>
  <si>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</si>
  <si>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</si>
  <si>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</si>
  <si>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</si>
  <si>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</si>
  <si>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</si>
  <si>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</si>
  <si>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</si>
  <si>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</si>
  <si>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</si>
  <si>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</si>
  <si>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</si>
  <si>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</si>
  <si>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</si>
  <si>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</si>
  <si>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</si>
  <si>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</si>
  <si>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</si>
  <si>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</si>
  <si>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</si>
  <si>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</si>
  <si>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</si>
  <si>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</si>
  <si>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</si>
  <si>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</si>
  <si>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</si>
  <si>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</si>
  <si>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</si>
  <si>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</si>
  <si>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</si>
  <si>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</si>
  <si>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</si>
  <si>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</si>
  <si>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March</t>
  </si>
  <si>
    <t>020</t>
  </si>
  <si>
    <t>ICBR</t>
  </si>
  <si>
    <t>080</t>
  </si>
  <si>
    <t>070</t>
  </si>
  <si>
    <t>Day 2: 5.3mph / 4.6kts breaks previous record for lowest daily avg. wind of 5.5mph/ 4.8kts set in 1982.</t>
  </si>
  <si>
    <t>090</t>
  </si>
  <si>
    <t>IC</t>
  </si>
  <si>
    <t>100</t>
  </si>
  <si>
    <t>110</t>
  </si>
  <si>
    <t>060</t>
  </si>
  <si>
    <t>120</t>
  </si>
  <si>
    <t xml:space="preserve">   Day 8: Minimum temperature of -63.5C/ -82.3F breaks previous record of -63.3C/ -81.9F set in 1982.</t>
  </si>
  <si>
    <t>BLSN</t>
  </si>
  <si>
    <t>BLSNBR</t>
  </si>
  <si>
    <t>SGBR</t>
  </si>
  <si>
    <t xml:space="preserve">   Day 12: Average wind of 2.7mph/ 2.3kts breaks previous record for lowest daily avg. wind of 3.3mph/ 2.9kts set in 1985.</t>
  </si>
  <si>
    <t>PRFG</t>
  </si>
  <si>
    <t xml:space="preserve">   Day 13: Average wind of 1.6mph/ 1.4kts breaks previous record for lowest daily avg. wind of 5.4mph/ 4.7kts set in 2020.</t>
  </si>
  <si>
    <t>350</t>
  </si>
  <si>
    <t>SGBLSNBRDRSN</t>
  </si>
  <si>
    <t>330</t>
  </si>
  <si>
    <t>360</t>
  </si>
  <si>
    <t>SGICBLSNDRSN</t>
  </si>
  <si>
    <t>ICBLSNDRSN</t>
  </si>
  <si>
    <t>030</t>
  </si>
  <si>
    <t>050</t>
  </si>
  <si>
    <t>SGICDRSN</t>
  </si>
  <si>
    <t>040</t>
  </si>
  <si>
    <t>ICDRSN</t>
  </si>
  <si>
    <t>ICBLSN</t>
  </si>
  <si>
    <t>010</t>
  </si>
  <si>
    <t xml:space="preserve">   Day 28: The Daily Peak Wind Gust of 31 kts / 36 mph ties the previous record high peak wind of the same value previously set in 2001</t>
  </si>
  <si>
    <t>SGBLSN</t>
  </si>
  <si>
    <t>310</t>
  </si>
  <si>
    <t>-1.7</t>
  </si>
  <si>
    <t>0.62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</si>
</sst>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 indent="1"/>
    </xf>
    <xf numFmtId="0" fontId="1" fillId="0" borderId="11" xfId="0" applyFont="1" applyBorder="1" applyAlignment="1">
      <alignment horizontal="left" vertic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164" fontId="1" fillId="0" borderId="39" xfId="0" applyNumberFormat="1" applyFont="1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38" activePane="bottomLeft" state="frozen"/>
      <selection pane="bottomLeft" activeCell="U50" sqref="U50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27" width="7.42578125" style="1" customWidth="1"/>
    <col min="28" max="28" width="7.85546875" style="1" customWidth="1"/>
    <col min="29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7" t="s">
        <v>0</v>
      </c>
      <c r="C2" s="268"/>
      <c r="D2" s="2"/>
      <c r="E2" s="2"/>
      <c r="F2" s="2"/>
      <c r="G2" s="2"/>
      <c r="H2" s="2"/>
      <c r="I2" s="2"/>
      <c r="J2" s="2"/>
      <c r="K2" s="269" t="s">
        <v>55</v>
      </c>
      <c r="L2" s="270"/>
      <c r="M2" s="270"/>
      <c r="N2" s="271"/>
      <c r="O2" s="3" t="s">
        <v>1</v>
      </c>
      <c r="P2" s="255" t="s">
        <v>99</v>
      </c>
      <c r="Q2" s="255"/>
      <c r="R2" s="255"/>
      <c r="S2" s="255"/>
      <c r="T2" s="255"/>
      <c r="U2" s="255"/>
      <c r="V2" s="255"/>
      <c r="W2" s="255"/>
      <c r="X2" s="255"/>
      <c r="Y2" s="256"/>
    </row>
    <row r="3" spans="2:25" ht="41.25" customHeight="1" thickBot="1" x14ac:dyDescent="0.25">
      <c r="B3" s="261" t="s">
        <v>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4"/>
      <c r="P3" s="257"/>
      <c r="Q3" s="257"/>
      <c r="R3" s="257"/>
      <c r="S3" s="257"/>
      <c r="T3" s="257"/>
      <c r="U3" s="257"/>
      <c r="V3" s="257"/>
      <c r="W3" s="257"/>
      <c r="X3" s="257"/>
      <c r="Y3" s="258"/>
    </row>
    <row r="4" spans="2:25" ht="21" customHeight="1" thickBot="1" x14ac:dyDescent="0.25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  <c r="O4" s="5" t="s">
        <v>3</v>
      </c>
      <c r="P4" s="259" t="s">
        <v>111</v>
      </c>
      <c r="Q4" s="259"/>
      <c r="R4" s="259"/>
      <c r="S4" s="259"/>
      <c r="T4" s="259"/>
      <c r="U4" s="259"/>
      <c r="V4" s="6" t="s">
        <v>4</v>
      </c>
      <c r="W4" s="259">
        <v>2022</v>
      </c>
      <c r="X4" s="259"/>
      <c r="Y4" s="260"/>
    </row>
    <row r="5" spans="2:25" ht="30.75" customHeight="1" thickBot="1" x14ac:dyDescent="0.25">
      <c r="B5" s="5" t="s">
        <v>5</v>
      </c>
      <c r="C5" s="7"/>
      <c r="D5" s="284" t="s">
        <v>100</v>
      </c>
      <c r="E5" s="284"/>
      <c r="F5" s="284"/>
      <c r="G5" s="284"/>
      <c r="H5" s="5" t="s">
        <v>6</v>
      </c>
      <c r="I5" s="7"/>
      <c r="J5" s="302" t="s">
        <v>7</v>
      </c>
      <c r="K5" s="302"/>
      <c r="L5" s="303"/>
      <c r="M5" s="5" t="s">
        <v>8</v>
      </c>
      <c r="N5" s="7"/>
      <c r="O5" s="334" t="s">
        <v>110</v>
      </c>
      <c r="P5" s="334"/>
      <c r="Q5" s="334"/>
      <c r="R5" s="334"/>
      <c r="S5" s="157"/>
      <c r="T5" s="5" t="s">
        <v>9</v>
      </c>
      <c r="U5" s="7"/>
      <c r="V5" s="325" t="s">
        <v>87</v>
      </c>
      <c r="W5" s="325"/>
      <c r="X5" s="325"/>
      <c r="Y5" s="326"/>
    </row>
    <row r="6" spans="2:25" s="8" customFormat="1" ht="13.5" customHeight="1" thickBot="1" x14ac:dyDescent="0.25">
      <c r="B6" s="274" t="s">
        <v>85</v>
      </c>
      <c r="C6" s="285" t="s">
        <v>104</v>
      </c>
      <c r="D6" s="286"/>
      <c r="E6" s="286"/>
      <c r="F6" s="286"/>
      <c r="G6" s="286"/>
      <c r="H6" s="287"/>
      <c r="I6" s="282" t="s">
        <v>59</v>
      </c>
      <c r="J6" s="283"/>
      <c r="K6" s="304" t="s">
        <v>10</v>
      </c>
      <c r="L6" s="316" t="s">
        <v>11</v>
      </c>
      <c r="M6" s="320"/>
      <c r="N6" s="321"/>
      <c r="O6" s="316" t="s">
        <v>12</v>
      </c>
      <c r="P6" s="317"/>
      <c r="Q6" s="318" t="s">
        <v>98</v>
      </c>
      <c r="R6" s="295" t="s">
        <v>61</v>
      </c>
      <c r="S6" s="296"/>
      <c r="T6" s="297"/>
      <c r="U6" s="297"/>
      <c r="V6" s="314" t="s">
        <v>62</v>
      </c>
      <c r="W6" s="314" t="s">
        <v>57</v>
      </c>
      <c r="X6" s="314" t="s">
        <v>58</v>
      </c>
      <c r="Y6" s="314" t="s">
        <v>13</v>
      </c>
    </row>
    <row r="7" spans="2:25" s="9" customFormat="1" ht="3.75" customHeight="1" thickBot="1" x14ac:dyDescent="0.25">
      <c r="B7" s="323"/>
      <c r="C7" s="288"/>
      <c r="D7" s="289"/>
      <c r="E7" s="289"/>
      <c r="F7" s="289"/>
      <c r="G7" s="289"/>
      <c r="H7" s="290"/>
      <c r="I7" s="274" t="s">
        <v>14</v>
      </c>
      <c r="J7" s="307" t="s">
        <v>60</v>
      </c>
      <c r="K7" s="305"/>
      <c r="L7" s="272" t="s">
        <v>19</v>
      </c>
      <c r="M7" s="276" t="s">
        <v>20</v>
      </c>
      <c r="N7" s="277"/>
      <c r="O7" s="274" t="s">
        <v>21</v>
      </c>
      <c r="P7" s="274" t="s">
        <v>22</v>
      </c>
      <c r="Q7" s="319"/>
      <c r="R7" s="298"/>
      <c r="S7" s="299"/>
      <c r="T7" s="300"/>
      <c r="U7" s="300"/>
      <c r="V7" s="315"/>
      <c r="W7" s="315"/>
      <c r="X7" s="315"/>
      <c r="Y7" s="315"/>
    </row>
    <row r="8" spans="2:25" ht="25.5" customHeight="1" thickBot="1" x14ac:dyDescent="0.25">
      <c r="B8" s="323"/>
      <c r="C8" s="274" t="s">
        <v>15</v>
      </c>
      <c r="D8" s="274" t="s">
        <v>16</v>
      </c>
      <c r="E8" s="274" t="s">
        <v>17</v>
      </c>
      <c r="F8" s="274" t="s">
        <v>18</v>
      </c>
      <c r="G8" s="280" t="s">
        <v>103</v>
      </c>
      <c r="H8" s="281"/>
      <c r="I8" s="306"/>
      <c r="J8" s="308"/>
      <c r="K8" s="305"/>
      <c r="L8" s="273"/>
      <c r="M8" s="278"/>
      <c r="N8" s="279"/>
      <c r="O8" s="301"/>
      <c r="P8" s="301"/>
      <c r="Q8" s="319"/>
      <c r="R8" s="298"/>
      <c r="S8" s="299"/>
      <c r="T8" s="300"/>
      <c r="U8" s="300"/>
      <c r="V8" s="315"/>
      <c r="W8" s="315"/>
      <c r="X8" s="315"/>
      <c r="Y8" s="315"/>
    </row>
    <row r="9" spans="2:25" s="11" customFormat="1" ht="56.25" customHeight="1" x14ac:dyDescent="0.2">
      <c r="B9" s="323"/>
      <c r="C9" s="275"/>
      <c r="D9" s="275"/>
      <c r="E9" s="275"/>
      <c r="F9" s="275"/>
      <c r="G9" s="158" t="s">
        <v>23</v>
      </c>
      <c r="H9" s="12" t="s">
        <v>24</v>
      </c>
      <c r="I9" s="306"/>
      <c r="J9" s="308"/>
      <c r="K9" s="305"/>
      <c r="L9" s="273"/>
      <c r="M9" s="176" t="s">
        <v>25</v>
      </c>
      <c r="N9" s="13" t="s">
        <v>26</v>
      </c>
      <c r="O9" s="301"/>
      <c r="P9" s="301"/>
      <c r="Q9" s="319"/>
      <c r="R9" s="298"/>
      <c r="S9" s="299"/>
      <c r="T9" s="299"/>
      <c r="U9" s="299"/>
      <c r="V9" s="315"/>
      <c r="W9" s="315"/>
      <c r="X9" s="315"/>
      <c r="Y9" s="315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2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5">
        <v>11</v>
      </c>
      <c r="N10" s="16">
        <v>12</v>
      </c>
      <c r="O10" s="10">
        <v>13</v>
      </c>
      <c r="P10" s="10">
        <v>14</v>
      </c>
      <c r="Q10" s="10">
        <v>15</v>
      </c>
      <c r="R10" s="211">
        <v>16</v>
      </c>
      <c r="S10" s="211"/>
      <c r="T10" s="211"/>
      <c r="U10" s="211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-51.1</v>
      </c>
      <c r="D11" s="18">
        <v>-55.3</v>
      </c>
      <c r="E11" s="18">
        <v>-52.8</v>
      </c>
      <c r="F11" s="131" t="s">
        <v>81</v>
      </c>
      <c r="G11" s="178" t="s">
        <v>81</v>
      </c>
      <c r="H11" s="132" t="s">
        <v>81</v>
      </c>
      <c r="I11" s="229" t="s">
        <v>90</v>
      </c>
      <c r="J11" s="229" t="s">
        <v>90</v>
      </c>
      <c r="K11" s="224" t="s">
        <v>81</v>
      </c>
      <c r="L11" s="18">
        <v>9.1999999999999993</v>
      </c>
      <c r="M11" s="17">
        <v>16</v>
      </c>
      <c r="N11" s="232" t="s">
        <v>112</v>
      </c>
      <c r="O11" s="85">
        <v>17.3</v>
      </c>
      <c r="P11" s="237">
        <f t="shared" ref="P11:P41" si="0">IF(O11="","",(O11/24)*100)</f>
        <v>72.083333333333329</v>
      </c>
      <c r="Q11" s="203">
        <v>7</v>
      </c>
      <c r="R11" s="251" t="s">
        <v>113</v>
      </c>
      <c r="S11" s="252"/>
      <c r="T11" s="253"/>
      <c r="U11" s="254"/>
      <c r="V11" s="207">
        <v>192</v>
      </c>
      <c r="W11" s="106">
        <v>32.799999999999997</v>
      </c>
      <c r="X11" s="107">
        <v>7.8</v>
      </c>
      <c r="Y11" s="69" t="s">
        <v>112</v>
      </c>
    </row>
    <row r="12" spans="2:25" ht="15" customHeight="1" x14ac:dyDescent="0.2">
      <c r="B12" s="19">
        <v>2</v>
      </c>
      <c r="C12" s="20">
        <v>-51</v>
      </c>
      <c r="D12" s="20">
        <v>-55.7</v>
      </c>
      <c r="E12" s="20">
        <v>-53.2</v>
      </c>
      <c r="F12" s="133" t="s">
        <v>81</v>
      </c>
      <c r="G12" s="177" t="s">
        <v>81</v>
      </c>
      <c r="H12" s="134" t="s">
        <v>81</v>
      </c>
      <c r="I12" s="86" t="s">
        <v>90</v>
      </c>
      <c r="J12" s="86" t="s">
        <v>90</v>
      </c>
      <c r="K12" s="225" t="s">
        <v>81</v>
      </c>
      <c r="L12" s="20">
        <v>5.3</v>
      </c>
      <c r="M12" s="19">
        <v>8</v>
      </c>
      <c r="N12" s="233" t="s">
        <v>114</v>
      </c>
      <c r="O12" s="22">
        <v>10.6</v>
      </c>
      <c r="P12" s="238">
        <f>IF(O12="","",(O12/24)*100)</f>
        <v>44.166666666666664</v>
      </c>
      <c r="Q12" s="204">
        <v>7</v>
      </c>
      <c r="R12" s="291" t="s">
        <v>113</v>
      </c>
      <c r="S12" s="292"/>
      <c r="T12" s="293"/>
      <c r="U12" s="294"/>
      <c r="V12" s="208">
        <v>110</v>
      </c>
      <c r="W12" s="109">
        <v>69</v>
      </c>
      <c r="X12" s="110">
        <v>4.4000000000000004</v>
      </c>
      <c r="Y12" s="70" t="s">
        <v>115</v>
      </c>
    </row>
    <row r="13" spans="2:25" ht="15" customHeight="1" x14ac:dyDescent="0.2">
      <c r="B13" s="19">
        <v>3</v>
      </c>
      <c r="C13" s="20">
        <v>-51.5</v>
      </c>
      <c r="D13" s="20">
        <v>-55.5</v>
      </c>
      <c r="E13" s="20">
        <v>-53.4</v>
      </c>
      <c r="F13" s="133" t="s">
        <v>81</v>
      </c>
      <c r="G13" s="177" t="s">
        <v>81</v>
      </c>
      <c r="H13" s="134" t="s">
        <v>81</v>
      </c>
      <c r="I13" s="86" t="s">
        <v>90</v>
      </c>
      <c r="J13" s="86" t="s">
        <v>90</v>
      </c>
      <c r="K13" s="225" t="s">
        <v>81</v>
      </c>
      <c r="L13" s="20">
        <v>10</v>
      </c>
      <c r="M13" s="19">
        <v>14</v>
      </c>
      <c r="N13" s="233" t="s">
        <v>117</v>
      </c>
      <c r="O13" s="22">
        <v>20.5</v>
      </c>
      <c r="P13" s="238">
        <f>IF(O13="","",(O13/24)*100)</f>
        <v>85.416666666666657</v>
      </c>
      <c r="Q13" s="204">
        <v>3</v>
      </c>
      <c r="R13" s="291" t="s">
        <v>118</v>
      </c>
      <c r="S13" s="292"/>
      <c r="T13" s="293"/>
      <c r="U13" s="294"/>
      <c r="V13" s="208">
        <v>208</v>
      </c>
      <c r="W13" s="109">
        <v>90.4</v>
      </c>
      <c r="X13" s="110">
        <v>8.5</v>
      </c>
      <c r="Y13" s="70" t="s">
        <v>117</v>
      </c>
    </row>
    <row r="14" spans="2:25" ht="15" customHeight="1" x14ac:dyDescent="0.2">
      <c r="B14" s="19">
        <v>4</v>
      </c>
      <c r="C14" s="20">
        <v>-51.7</v>
      </c>
      <c r="D14" s="20">
        <v>-58.2</v>
      </c>
      <c r="E14" s="20">
        <v>-55.6</v>
      </c>
      <c r="F14" s="133" t="s">
        <v>81</v>
      </c>
      <c r="G14" s="177" t="s">
        <v>81</v>
      </c>
      <c r="H14" s="134" t="s">
        <v>81</v>
      </c>
      <c r="I14" s="86" t="s">
        <v>90</v>
      </c>
      <c r="J14" s="86" t="s">
        <v>90</v>
      </c>
      <c r="K14" s="225" t="s">
        <v>81</v>
      </c>
      <c r="L14" s="20">
        <v>10.7</v>
      </c>
      <c r="M14" s="19">
        <v>16</v>
      </c>
      <c r="N14" s="233" t="s">
        <v>119</v>
      </c>
      <c r="O14" s="22">
        <v>22.1</v>
      </c>
      <c r="P14" s="238">
        <f t="shared" si="0"/>
        <v>92.083333333333343</v>
      </c>
      <c r="Q14" s="204">
        <v>2</v>
      </c>
      <c r="R14" s="291" t="s">
        <v>118</v>
      </c>
      <c r="S14" s="292"/>
      <c r="T14" s="293"/>
      <c r="U14" s="294"/>
      <c r="V14" s="208">
        <v>222</v>
      </c>
      <c r="W14" s="109">
        <v>92.3</v>
      </c>
      <c r="X14" s="110">
        <v>9.1999999999999993</v>
      </c>
      <c r="Y14" s="70" t="s">
        <v>117</v>
      </c>
    </row>
    <row r="15" spans="2:25" ht="15" customHeight="1" thickBot="1" x14ac:dyDescent="0.25">
      <c r="B15" s="82">
        <v>5</v>
      </c>
      <c r="C15" s="24">
        <v>-57</v>
      </c>
      <c r="D15" s="24">
        <v>-59.4</v>
      </c>
      <c r="E15" s="24">
        <v>-58.2</v>
      </c>
      <c r="F15" s="135" t="s">
        <v>81</v>
      </c>
      <c r="G15" s="179" t="s">
        <v>81</v>
      </c>
      <c r="H15" s="136" t="s">
        <v>81</v>
      </c>
      <c r="I15" s="230" t="s">
        <v>90</v>
      </c>
      <c r="J15" s="230" t="s">
        <v>90</v>
      </c>
      <c r="K15" s="226" t="s">
        <v>81</v>
      </c>
      <c r="L15" s="24">
        <v>10.9</v>
      </c>
      <c r="M15" s="82">
        <v>17</v>
      </c>
      <c r="N15" s="234" t="s">
        <v>120</v>
      </c>
      <c r="O15" s="23">
        <v>24</v>
      </c>
      <c r="P15" s="239">
        <f t="shared" si="0"/>
        <v>100</v>
      </c>
      <c r="Q15" s="205">
        <v>1</v>
      </c>
      <c r="R15" s="247" t="s">
        <v>118</v>
      </c>
      <c r="S15" s="248"/>
      <c r="T15" s="249"/>
      <c r="U15" s="250"/>
      <c r="V15" s="209">
        <v>228</v>
      </c>
      <c r="W15" s="111">
        <v>101.1</v>
      </c>
      <c r="X15" s="112">
        <v>9.4</v>
      </c>
      <c r="Y15" s="83" t="s">
        <v>119</v>
      </c>
    </row>
    <row r="16" spans="2:25" ht="15" customHeight="1" x14ac:dyDescent="0.2">
      <c r="B16" s="80">
        <v>6</v>
      </c>
      <c r="C16" s="79">
        <v>-57.8</v>
      </c>
      <c r="D16" s="79">
        <v>-60.1</v>
      </c>
      <c r="E16" s="79">
        <v>-59.1</v>
      </c>
      <c r="F16" s="131" t="s">
        <v>81</v>
      </c>
      <c r="G16" s="178" t="s">
        <v>81</v>
      </c>
      <c r="H16" s="132" t="s">
        <v>81</v>
      </c>
      <c r="I16" s="87" t="s">
        <v>90</v>
      </c>
      <c r="J16" s="87" t="s">
        <v>90</v>
      </c>
      <c r="K16" s="224" t="s">
        <v>81</v>
      </c>
      <c r="L16" s="79">
        <v>10</v>
      </c>
      <c r="M16" s="17">
        <v>15</v>
      </c>
      <c r="N16" s="235" t="s">
        <v>121</v>
      </c>
      <c r="O16" s="85">
        <v>23.7</v>
      </c>
      <c r="P16" s="237">
        <f t="shared" si="0"/>
        <v>98.75</v>
      </c>
      <c r="Q16" s="206">
        <v>3</v>
      </c>
      <c r="R16" s="251" t="s">
        <v>118</v>
      </c>
      <c r="S16" s="252"/>
      <c r="T16" s="253"/>
      <c r="U16" s="254"/>
      <c r="V16" s="207">
        <v>209</v>
      </c>
      <c r="W16" s="106">
        <v>81.400000000000006</v>
      </c>
      <c r="X16" s="113">
        <v>8.1999999999999993</v>
      </c>
      <c r="Y16" s="81" t="s">
        <v>115</v>
      </c>
    </row>
    <row r="17" spans="2:25" ht="15" customHeight="1" x14ac:dyDescent="0.2">
      <c r="B17" s="19">
        <v>7</v>
      </c>
      <c r="C17" s="20">
        <v>-59.2</v>
      </c>
      <c r="D17" s="20">
        <v>-61.4</v>
      </c>
      <c r="E17" s="20">
        <v>-60.4</v>
      </c>
      <c r="F17" s="133" t="s">
        <v>81</v>
      </c>
      <c r="G17" s="177" t="s">
        <v>81</v>
      </c>
      <c r="H17" s="134" t="s">
        <v>81</v>
      </c>
      <c r="I17" s="86" t="s">
        <v>90</v>
      </c>
      <c r="J17" s="86" t="s">
        <v>90</v>
      </c>
      <c r="K17" s="225" t="s">
        <v>81</v>
      </c>
      <c r="L17" s="20">
        <v>8.6999999999999993</v>
      </c>
      <c r="M17" s="19">
        <v>13</v>
      </c>
      <c r="N17" s="233" t="s">
        <v>121</v>
      </c>
      <c r="O17" s="22">
        <v>23.2</v>
      </c>
      <c r="P17" s="238">
        <f t="shared" si="0"/>
        <v>96.666666666666671</v>
      </c>
      <c r="Q17" s="204">
        <v>3</v>
      </c>
      <c r="R17" s="291" t="s">
        <v>118</v>
      </c>
      <c r="S17" s="292"/>
      <c r="T17" s="293"/>
      <c r="U17" s="294"/>
      <c r="V17" s="208">
        <v>181</v>
      </c>
      <c r="W17" s="109">
        <v>60.3</v>
      </c>
      <c r="X17" s="110">
        <v>7.5</v>
      </c>
      <c r="Y17" s="70" t="s">
        <v>121</v>
      </c>
    </row>
    <row r="18" spans="2:25" ht="15" customHeight="1" x14ac:dyDescent="0.2">
      <c r="B18" s="19">
        <v>8</v>
      </c>
      <c r="C18" s="20">
        <v>-57.3</v>
      </c>
      <c r="D18" s="20">
        <v>-63.5</v>
      </c>
      <c r="E18" s="20">
        <v>-60</v>
      </c>
      <c r="F18" s="133" t="s">
        <v>81</v>
      </c>
      <c r="G18" s="177" t="s">
        <v>81</v>
      </c>
      <c r="H18" s="134" t="s">
        <v>81</v>
      </c>
      <c r="I18" s="86" t="s">
        <v>90</v>
      </c>
      <c r="J18" s="86" t="s">
        <v>90</v>
      </c>
      <c r="K18" s="225" t="s">
        <v>81</v>
      </c>
      <c r="L18" s="20">
        <v>9.4</v>
      </c>
      <c r="M18" s="19">
        <v>17</v>
      </c>
      <c r="N18" s="233" t="s">
        <v>122</v>
      </c>
      <c r="O18" s="22">
        <v>15.2</v>
      </c>
      <c r="P18" s="238">
        <f t="shared" si="0"/>
        <v>63.333333333333329</v>
      </c>
      <c r="Q18" s="204">
        <v>4</v>
      </c>
      <c r="R18" s="291" t="s">
        <v>113</v>
      </c>
      <c r="S18" s="292"/>
      <c r="T18" s="293"/>
      <c r="U18" s="294"/>
      <c r="V18" s="208">
        <v>196</v>
      </c>
      <c r="W18" s="109">
        <v>107.2</v>
      </c>
      <c r="X18" s="110">
        <v>7.9</v>
      </c>
      <c r="Y18" s="70" t="s">
        <v>120</v>
      </c>
    </row>
    <row r="19" spans="2:25" ht="15" customHeight="1" x14ac:dyDescent="0.2">
      <c r="B19" s="19">
        <v>9</v>
      </c>
      <c r="C19" s="20">
        <v>-51</v>
      </c>
      <c r="D19" s="20">
        <v>-58</v>
      </c>
      <c r="E19" s="20">
        <v>-55.8</v>
      </c>
      <c r="F19" s="133" t="s">
        <v>81</v>
      </c>
      <c r="G19" s="177" t="s">
        <v>81</v>
      </c>
      <c r="H19" s="134" t="s">
        <v>81</v>
      </c>
      <c r="I19" s="86">
        <v>0</v>
      </c>
      <c r="J19" s="86">
        <v>0</v>
      </c>
      <c r="K19" s="225" t="s">
        <v>81</v>
      </c>
      <c r="L19" s="20">
        <v>14.5</v>
      </c>
      <c r="M19" s="19">
        <v>24</v>
      </c>
      <c r="N19" s="233" t="s">
        <v>122</v>
      </c>
      <c r="O19" s="22">
        <v>10</v>
      </c>
      <c r="P19" s="238">
        <f t="shared" si="0"/>
        <v>41.666666666666671</v>
      </c>
      <c r="Q19" s="204">
        <v>4</v>
      </c>
      <c r="R19" s="291" t="s">
        <v>124</v>
      </c>
      <c r="S19" s="292"/>
      <c r="T19" s="293"/>
      <c r="U19" s="294"/>
      <c r="V19" s="208">
        <v>302</v>
      </c>
      <c r="W19" s="109">
        <v>114.7</v>
      </c>
      <c r="X19" s="110">
        <v>12.4</v>
      </c>
      <c r="Y19" s="70" t="s">
        <v>122</v>
      </c>
    </row>
    <row r="20" spans="2:25" ht="15" customHeight="1" thickBot="1" x14ac:dyDescent="0.25">
      <c r="B20" s="82">
        <v>10</v>
      </c>
      <c r="C20" s="24">
        <v>-53.7</v>
      </c>
      <c r="D20" s="24">
        <v>-61.8</v>
      </c>
      <c r="E20" s="24">
        <v>-58.7</v>
      </c>
      <c r="F20" s="135" t="s">
        <v>81</v>
      </c>
      <c r="G20" s="179" t="s">
        <v>81</v>
      </c>
      <c r="H20" s="136" t="s">
        <v>81</v>
      </c>
      <c r="I20" s="230">
        <v>0</v>
      </c>
      <c r="J20" s="230">
        <v>0</v>
      </c>
      <c r="K20" s="226" t="s">
        <v>81</v>
      </c>
      <c r="L20" s="24">
        <v>12.1</v>
      </c>
      <c r="M20" s="82">
        <v>24</v>
      </c>
      <c r="N20" s="234" t="s">
        <v>120</v>
      </c>
      <c r="O20" s="23">
        <v>4.7</v>
      </c>
      <c r="P20" s="239">
        <f t="shared" si="0"/>
        <v>19.583333333333332</v>
      </c>
      <c r="Q20" s="205">
        <v>3</v>
      </c>
      <c r="R20" s="247" t="s">
        <v>125</v>
      </c>
      <c r="S20" s="248"/>
      <c r="T20" s="249"/>
      <c r="U20" s="250"/>
      <c r="V20" s="210">
        <v>252</v>
      </c>
      <c r="W20" s="111">
        <v>108.8</v>
      </c>
      <c r="X20" s="112">
        <v>10.3</v>
      </c>
      <c r="Y20" s="83" t="s">
        <v>120</v>
      </c>
    </row>
    <row r="21" spans="2:25" ht="15" customHeight="1" x14ac:dyDescent="0.2">
      <c r="B21" s="80">
        <v>11</v>
      </c>
      <c r="C21" s="79">
        <v>-56</v>
      </c>
      <c r="D21" s="79">
        <v>-62.3</v>
      </c>
      <c r="E21" s="79">
        <v>-60.4</v>
      </c>
      <c r="F21" s="131" t="s">
        <v>81</v>
      </c>
      <c r="G21" s="178" t="s">
        <v>81</v>
      </c>
      <c r="H21" s="132" t="s">
        <v>81</v>
      </c>
      <c r="I21" s="87" t="s">
        <v>90</v>
      </c>
      <c r="J21" s="87" t="s">
        <v>90</v>
      </c>
      <c r="K21" s="224" t="s">
        <v>81</v>
      </c>
      <c r="L21" s="79">
        <v>6.3</v>
      </c>
      <c r="M21" s="17">
        <v>14</v>
      </c>
      <c r="N21" s="235" t="s">
        <v>119</v>
      </c>
      <c r="O21" s="85">
        <v>8.6999999999999993</v>
      </c>
      <c r="P21" s="237">
        <f t="shared" si="0"/>
        <v>36.25</v>
      </c>
      <c r="Q21" s="206">
        <v>4</v>
      </c>
      <c r="R21" s="251" t="s">
        <v>126</v>
      </c>
      <c r="S21" s="252"/>
      <c r="T21" s="253"/>
      <c r="U21" s="254"/>
      <c r="V21" s="207">
        <v>132</v>
      </c>
      <c r="W21" s="106">
        <v>99.1</v>
      </c>
      <c r="X21" s="113">
        <v>5.3</v>
      </c>
      <c r="Y21" s="81" t="s">
        <v>117</v>
      </c>
    </row>
    <row r="22" spans="2:25" ht="15" customHeight="1" x14ac:dyDescent="0.2">
      <c r="B22" s="19">
        <v>12</v>
      </c>
      <c r="C22" s="20">
        <v>-47</v>
      </c>
      <c r="D22" s="20">
        <v>-56.2</v>
      </c>
      <c r="E22" s="20">
        <v>-52.2</v>
      </c>
      <c r="F22" s="133" t="s">
        <v>81</v>
      </c>
      <c r="G22" s="177" t="s">
        <v>81</v>
      </c>
      <c r="H22" s="134" t="s">
        <v>81</v>
      </c>
      <c r="I22" s="86" t="s">
        <v>90</v>
      </c>
      <c r="J22" s="86" t="s">
        <v>90</v>
      </c>
      <c r="K22" s="225" t="s">
        <v>81</v>
      </c>
      <c r="L22" s="20">
        <v>2.7</v>
      </c>
      <c r="M22" s="19">
        <v>8</v>
      </c>
      <c r="N22" s="233" t="s">
        <v>119</v>
      </c>
      <c r="O22" s="22">
        <v>0</v>
      </c>
      <c r="P22" s="238">
        <f t="shared" si="0"/>
        <v>0</v>
      </c>
      <c r="Q22" s="204">
        <v>8</v>
      </c>
      <c r="R22" s="291" t="s">
        <v>126</v>
      </c>
      <c r="S22" s="292"/>
      <c r="T22" s="293"/>
      <c r="U22" s="294"/>
      <c r="V22" s="208">
        <v>56</v>
      </c>
      <c r="W22" s="109">
        <v>91.6</v>
      </c>
      <c r="X22" s="110">
        <v>2.2999999999999998</v>
      </c>
      <c r="Y22" s="70" t="s">
        <v>117</v>
      </c>
    </row>
    <row r="23" spans="2:25" ht="15" customHeight="1" x14ac:dyDescent="0.2">
      <c r="B23" s="19">
        <v>13</v>
      </c>
      <c r="C23" s="20">
        <v>-47.2</v>
      </c>
      <c r="D23" s="20">
        <v>-58.9</v>
      </c>
      <c r="E23" s="20">
        <v>-52.2</v>
      </c>
      <c r="F23" s="133" t="s">
        <v>81</v>
      </c>
      <c r="G23" s="177" t="s">
        <v>81</v>
      </c>
      <c r="H23" s="134" t="s">
        <v>81</v>
      </c>
      <c r="I23" s="86">
        <v>0</v>
      </c>
      <c r="J23" s="86">
        <v>0</v>
      </c>
      <c r="K23" s="225" t="s">
        <v>81</v>
      </c>
      <c r="L23" s="20">
        <v>1.6</v>
      </c>
      <c r="M23" s="19">
        <v>8</v>
      </c>
      <c r="N23" s="233" t="s">
        <v>117</v>
      </c>
      <c r="O23" s="22">
        <v>5.0999999999999996</v>
      </c>
      <c r="P23" s="238">
        <f t="shared" si="0"/>
        <v>21.25</v>
      </c>
      <c r="Q23" s="204">
        <v>6</v>
      </c>
      <c r="R23" s="291" t="s">
        <v>128</v>
      </c>
      <c r="S23" s="292"/>
      <c r="T23" s="293"/>
      <c r="U23" s="294"/>
      <c r="V23" s="208">
        <v>34</v>
      </c>
      <c r="W23" s="109">
        <v>85.3</v>
      </c>
      <c r="X23" s="110">
        <v>1.3</v>
      </c>
      <c r="Y23" s="70" t="s">
        <v>114</v>
      </c>
    </row>
    <row r="24" spans="2:25" ht="15" customHeight="1" x14ac:dyDescent="0.2">
      <c r="B24" s="19">
        <v>14</v>
      </c>
      <c r="C24" s="20">
        <v>-45.8</v>
      </c>
      <c r="D24" s="20">
        <v>-60.7</v>
      </c>
      <c r="E24" s="20">
        <v>-52.1</v>
      </c>
      <c r="F24" s="133" t="s">
        <v>81</v>
      </c>
      <c r="G24" s="177" t="s">
        <v>81</v>
      </c>
      <c r="H24" s="134" t="s">
        <v>81</v>
      </c>
      <c r="I24" s="86" t="s">
        <v>90</v>
      </c>
      <c r="J24" s="86" t="s">
        <v>90</v>
      </c>
      <c r="K24" s="225" t="s">
        <v>81</v>
      </c>
      <c r="L24" s="20">
        <v>11</v>
      </c>
      <c r="M24" s="19">
        <v>21</v>
      </c>
      <c r="N24" s="233" t="s">
        <v>130</v>
      </c>
      <c r="O24" s="22">
        <v>2</v>
      </c>
      <c r="P24" s="238">
        <f t="shared" si="0"/>
        <v>8.3333333333333321</v>
      </c>
      <c r="Q24" s="204">
        <v>7</v>
      </c>
      <c r="R24" s="291" t="s">
        <v>131</v>
      </c>
      <c r="S24" s="292"/>
      <c r="T24" s="293"/>
      <c r="U24" s="294"/>
      <c r="V24" s="208">
        <v>230</v>
      </c>
      <c r="W24" s="109">
        <v>351.7</v>
      </c>
      <c r="X24" s="110">
        <v>8.9</v>
      </c>
      <c r="Y24" s="70" t="s">
        <v>132</v>
      </c>
    </row>
    <row r="25" spans="2:25" ht="15" customHeight="1" thickBot="1" x14ac:dyDescent="0.25">
      <c r="B25" s="82">
        <v>15</v>
      </c>
      <c r="C25" s="24">
        <v>-43.6</v>
      </c>
      <c r="D25" s="24">
        <v>-54.7</v>
      </c>
      <c r="E25" s="24">
        <v>-46.8</v>
      </c>
      <c r="F25" s="135" t="s">
        <v>81</v>
      </c>
      <c r="G25" s="179" t="s">
        <v>81</v>
      </c>
      <c r="H25" s="136" t="s">
        <v>81</v>
      </c>
      <c r="I25" s="230" t="s">
        <v>90</v>
      </c>
      <c r="J25" s="230" t="s">
        <v>90</v>
      </c>
      <c r="K25" s="226" t="s">
        <v>81</v>
      </c>
      <c r="L25" s="24">
        <v>11</v>
      </c>
      <c r="M25" s="82">
        <v>17</v>
      </c>
      <c r="N25" s="234" t="s">
        <v>133</v>
      </c>
      <c r="O25" s="23">
        <v>0.6</v>
      </c>
      <c r="P25" s="239">
        <f t="shared" si="0"/>
        <v>2.5</v>
      </c>
      <c r="Q25" s="205">
        <v>8</v>
      </c>
      <c r="R25" s="247" t="s">
        <v>134</v>
      </c>
      <c r="S25" s="248"/>
      <c r="T25" s="249"/>
      <c r="U25" s="250"/>
      <c r="V25" s="210">
        <v>230</v>
      </c>
      <c r="W25" s="111">
        <v>8.6999999999999993</v>
      </c>
      <c r="X25" s="112">
        <v>8.6999999999999993</v>
      </c>
      <c r="Y25" s="83" t="s">
        <v>133</v>
      </c>
    </row>
    <row r="26" spans="2:25" ht="15" customHeight="1" x14ac:dyDescent="0.2">
      <c r="B26" s="80">
        <v>16</v>
      </c>
      <c r="C26" s="79">
        <v>-52.3</v>
      </c>
      <c r="D26" s="79">
        <v>-57.1</v>
      </c>
      <c r="E26" s="79">
        <v>-55.2</v>
      </c>
      <c r="F26" s="131" t="s">
        <v>81</v>
      </c>
      <c r="G26" s="178" t="s">
        <v>81</v>
      </c>
      <c r="H26" s="132" t="s">
        <v>81</v>
      </c>
      <c r="I26" s="87" t="s">
        <v>90</v>
      </c>
      <c r="J26" s="87" t="s">
        <v>90</v>
      </c>
      <c r="K26" s="224" t="s">
        <v>81</v>
      </c>
      <c r="L26" s="79">
        <v>14.1</v>
      </c>
      <c r="M26" s="17">
        <v>25</v>
      </c>
      <c r="N26" s="235" t="s">
        <v>117</v>
      </c>
      <c r="O26" s="85">
        <v>2.6</v>
      </c>
      <c r="P26" s="237">
        <f t="shared" si="0"/>
        <v>10.833333333333334</v>
      </c>
      <c r="Q26" s="206">
        <v>4</v>
      </c>
      <c r="R26" s="251" t="s">
        <v>135</v>
      </c>
      <c r="S26" s="252"/>
      <c r="T26" s="253"/>
      <c r="U26" s="254"/>
      <c r="V26" s="207">
        <v>294</v>
      </c>
      <c r="W26" s="106">
        <v>84.2</v>
      </c>
      <c r="X26" s="113">
        <v>12.1</v>
      </c>
      <c r="Y26" s="81" t="s">
        <v>117</v>
      </c>
    </row>
    <row r="27" spans="2:25" ht="15" customHeight="1" x14ac:dyDescent="0.2">
      <c r="B27" s="19">
        <v>17</v>
      </c>
      <c r="C27" s="20">
        <v>-48</v>
      </c>
      <c r="D27" s="20">
        <v>-54</v>
      </c>
      <c r="E27" s="20">
        <v>-51.3</v>
      </c>
      <c r="F27" s="133" t="s">
        <v>81</v>
      </c>
      <c r="G27" s="177" t="s">
        <v>81</v>
      </c>
      <c r="H27" s="134" t="s">
        <v>81</v>
      </c>
      <c r="I27" s="86">
        <v>0</v>
      </c>
      <c r="J27" s="86">
        <v>0</v>
      </c>
      <c r="K27" s="225" t="s">
        <v>81</v>
      </c>
      <c r="L27" s="20">
        <v>17.7</v>
      </c>
      <c r="M27" s="19">
        <v>30</v>
      </c>
      <c r="N27" s="233" t="s">
        <v>121</v>
      </c>
      <c r="O27" s="22">
        <v>0</v>
      </c>
      <c r="P27" s="238">
        <f t="shared" si="0"/>
        <v>0</v>
      </c>
      <c r="Q27" s="204">
        <v>4</v>
      </c>
      <c r="R27" s="291" t="s">
        <v>124</v>
      </c>
      <c r="S27" s="292"/>
      <c r="T27" s="293"/>
      <c r="U27" s="294"/>
      <c r="V27" s="208">
        <v>368</v>
      </c>
      <c r="W27" s="109">
        <v>63.6</v>
      </c>
      <c r="X27" s="110">
        <v>15.3</v>
      </c>
      <c r="Y27" s="70" t="s">
        <v>121</v>
      </c>
    </row>
    <row r="28" spans="2:25" ht="15" customHeight="1" x14ac:dyDescent="0.2">
      <c r="B28" s="19">
        <v>18</v>
      </c>
      <c r="C28" s="20">
        <v>-51.3</v>
      </c>
      <c r="D28" s="20">
        <v>-55.9</v>
      </c>
      <c r="E28" s="20">
        <v>-54</v>
      </c>
      <c r="F28" s="133" t="s">
        <v>81</v>
      </c>
      <c r="G28" s="177" t="s">
        <v>81</v>
      </c>
      <c r="H28" s="134" t="s">
        <v>81</v>
      </c>
      <c r="I28" s="86">
        <v>0</v>
      </c>
      <c r="J28" s="86">
        <v>0</v>
      </c>
      <c r="K28" s="225" t="s">
        <v>81</v>
      </c>
      <c r="L28" s="20">
        <v>16.600000000000001</v>
      </c>
      <c r="M28" s="19">
        <v>32</v>
      </c>
      <c r="N28" s="233" t="s">
        <v>136</v>
      </c>
      <c r="O28" s="22">
        <v>0</v>
      </c>
      <c r="P28" s="238">
        <f t="shared" si="0"/>
        <v>0</v>
      </c>
      <c r="Q28" s="204">
        <v>5</v>
      </c>
      <c r="R28" s="291" t="s">
        <v>124</v>
      </c>
      <c r="S28" s="292"/>
      <c r="T28" s="293"/>
      <c r="U28" s="294"/>
      <c r="V28" s="208">
        <v>345</v>
      </c>
      <c r="W28" s="109">
        <v>62.5</v>
      </c>
      <c r="X28" s="110">
        <v>13.4</v>
      </c>
      <c r="Y28" s="70" t="s">
        <v>115</v>
      </c>
    </row>
    <row r="29" spans="2:25" ht="15" customHeight="1" x14ac:dyDescent="0.2">
      <c r="B29" s="19">
        <v>19</v>
      </c>
      <c r="C29" s="20">
        <v>-48.4</v>
      </c>
      <c r="D29" s="20">
        <v>-57</v>
      </c>
      <c r="E29" s="20">
        <v>-53.7</v>
      </c>
      <c r="F29" s="133" t="s">
        <v>81</v>
      </c>
      <c r="G29" s="177" t="s">
        <v>81</v>
      </c>
      <c r="H29" s="134" t="s">
        <v>81</v>
      </c>
      <c r="I29" s="86">
        <v>0</v>
      </c>
      <c r="J29" s="86">
        <v>0</v>
      </c>
      <c r="K29" s="225" t="s">
        <v>81</v>
      </c>
      <c r="L29" s="20">
        <v>13.3</v>
      </c>
      <c r="M29" s="19">
        <v>22</v>
      </c>
      <c r="N29" s="233" t="s">
        <v>117</v>
      </c>
      <c r="O29" s="202">
        <v>0</v>
      </c>
      <c r="P29" s="240">
        <v>0</v>
      </c>
      <c r="Q29" s="204">
        <v>5</v>
      </c>
      <c r="R29" s="291" t="s">
        <v>124</v>
      </c>
      <c r="S29" s="292"/>
      <c r="T29" s="293"/>
      <c r="U29" s="294"/>
      <c r="V29" s="208">
        <v>277</v>
      </c>
      <c r="W29" s="109">
        <v>63</v>
      </c>
      <c r="X29" s="110">
        <v>11.2</v>
      </c>
      <c r="Y29" s="70" t="s">
        <v>121</v>
      </c>
    </row>
    <row r="30" spans="2:25" ht="15" customHeight="1" thickBot="1" x14ac:dyDescent="0.25">
      <c r="B30" s="82">
        <v>20</v>
      </c>
      <c r="C30" s="24">
        <v>-51.8</v>
      </c>
      <c r="D30" s="24">
        <v>-59.5</v>
      </c>
      <c r="E30" s="24">
        <v>-55.4</v>
      </c>
      <c r="F30" s="135" t="s">
        <v>81</v>
      </c>
      <c r="G30" s="179" t="s">
        <v>81</v>
      </c>
      <c r="H30" s="136" t="s">
        <v>81</v>
      </c>
      <c r="I30" s="230">
        <v>0</v>
      </c>
      <c r="J30" s="230">
        <v>0</v>
      </c>
      <c r="K30" s="226" t="s">
        <v>81</v>
      </c>
      <c r="L30" s="24">
        <v>13.1</v>
      </c>
      <c r="M30" s="82">
        <v>21</v>
      </c>
      <c r="N30" s="234" t="s">
        <v>137</v>
      </c>
      <c r="O30" s="23">
        <v>0</v>
      </c>
      <c r="P30" s="239">
        <f t="shared" si="0"/>
        <v>0</v>
      </c>
      <c r="Q30" s="205">
        <v>5</v>
      </c>
      <c r="R30" s="247" t="s">
        <v>124</v>
      </c>
      <c r="S30" s="248"/>
      <c r="T30" s="249"/>
      <c r="U30" s="250"/>
      <c r="V30" s="210">
        <v>272</v>
      </c>
      <c r="W30" s="111">
        <v>58.7</v>
      </c>
      <c r="X30" s="112">
        <v>11.1</v>
      </c>
      <c r="Y30" s="83" t="s">
        <v>137</v>
      </c>
    </row>
    <row r="31" spans="2:25" ht="15" customHeight="1" x14ac:dyDescent="0.2">
      <c r="B31" s="80">
        <v>21</v>
      </c>
      <c r="C31" s="79">
        <v>-56.6</v>
      </c>
      <c r="D31" s="79">
        <v>-62.5</v>
      </c>
      <c r="E31" s="79">
        <v>-59.9</v>
      </c>
      <c r="F31" s="131" t="s">
        <v>81</v>
      </c>
      <c r="G31" s="178" t="s">
        <v>81</v>
      </c>
      <c r="H31" s="132" t="s">
        <v>81</v>
      </c>
      <c r="I31" s="87" t="s">
        <v>90</v>
      </c>
      <c r="J31" s="87" t="s">
        <v>90</v>
      </c>
      <c r="K31" s="224" t="s">
        <v>81</v>
      </c>
      <c r="L31" s="79">
        <v>11.9</v>
      </c>
      <c r="M31" s="17">
        <v>18</v>
      </c>
      <c r="N31" s="235" t="s">
        <v>137</v>
      </c>
      <c r="O31" s="85">
        <v>0</v>
      </c>
      <c r="P31" s="237">
        <f t="shared" si="0"/>
        <v>0</v>
      </c>
      <c r="Q31" s="206">
        <v>6</v>
      </c>
      <c r="R31" s="251" t="s">
        <v>135</v>
      </c>
      <c r="S31" s="252"/>
      <c r="T31" s="253"/>
      <c r="U31" s="254"/>
      <c r="V31" s="207">
        <v>247</v>
      </c>
      <c r="W31" s="106">
        <v>57.1</v>
      </c>
      <c r="X31" s="113">
        <v>10.199999999999999</v>
      </c>
      <c r="Y31" s="81" t="s">
        <v>121</v>
      </c>
    </row>
    <row r="32" spans="2:25" ht="15" customHeight="1" x14ac:dyDescent="0.2">
      <c r="B32" s="19">
        <v>22</v>
      </c>
      <c r="C32" s="20">
        <v>-59</v>
      </c>
      <c r="D32" s="20">
        <v>-64.900000000000006</v>
      </c>
      <c r="E32" s="20">
        <v>-61.6</v>
      </c>
      <c r="F32" s="133" t="s">
        <v>81</v>
      </c>
      <c r="G32" s="177" t="s">
        <v>81</v>
      </c>
      <c r="H32" s="134" t="s">
        <v>81</v>
      </c>
      <c r="I32" s="86">
        <v>0</v>
      </c>
      <c r="J32" s="86">
        <v>0</v>
      </c>
      <c r="K32" s="225" t="s">
        <v>81</v>
      </c>
      <c r="L32" s="20">
        <v>11.7</v>
      </c>
      <c r="M32" s="19">
        <v>17</v>
      </c>
      <c r="N32" s="233" t="s">
        <v>137</v>
      </c>
      <c r="O32" s="22">
        <v>6</v>
      </c>
      <c r="P32" s="238">
        <f t="shared" si="0"/>
        <v>25</v>
      </c>
      <c r="Q32" s="204">
        <v>5</v>
      </c>
      <c r="R32" s="291" t="s">
        <v>124</v>
      </c>
      <c r="S32" s="292"/>
      <c r="T32" s="293"/>
      <c r="U32" s="294"/>
      <c r="V32" s="208">
        <v>244</v>
      </c>
      <c r="W32" s="109">
        <v>55.6</v>
      </c>
      <c r="X32" s="110">
        <v>9.9</v>
      </c>
      <c r="Y32" s="70" t="s">
        <v>121</v>
      </c>
    </row>
    <row r="33" spans="2:26" ht="15" customHeight="1" x14ac:dyDescent="0.2">
      <c r="B33" s="19">
        <v>23</v>
      </c>
      <c r="C33" s="20">
        <v>-51.9</v>
      </c>
      <c r="D33" s="20">
        <v>-60.1</v>
      </c>
      <c r="E33" s="20">
        <v>-56.2</v>
      </c>
      <c r="F33" s="133" t="s">
        <v>81</v>
      </c>
      <c r="G33" s="177" t="s">
        <v>81</v>
      </c>
      <c r="H33" s="134" t="s">
        <v>81</v>
      </c>
      <c r="I33" s="86">
        <v>0</v>
      </c>
      <c r="J33" s="86">
        <v>0</v>
      </c>
      <c r="K33" s="225" t="s">
        <v>81</v>
      </c>
      <c r="L33" s="20">
        <v>12.4</v>
      </c>
      <c r="M33" s="19">
        <v>17</v>
      </c>
      <c r="N33" s="233" t="s">
        <v>137</v>
      </c>
      <c r="O33" s="22">
        <v>0</v>
      </c>
      <c r="P33" s="238">
        <f t="shared" si="0"/>
        <v>0</v>
      </c>
      <c r="Q33" s="204">
        <v>6</v>
      </c>
      <c r="R33" s="291" t="s">
        <v>125</v>
      </c>
      <c r="S33" s="292"/>
      <c r="T33" s="293"/>
      <c r="U33" s="294"/>
      <c r="V33" s="208">
        <v>258</v>
      </c>
      <c r="W33" s="109">
        <v>59</v>
      </c>
      <c r="X33" s="110">
        <v>10.6</v>
      </c>
      <c r="Y33" s="70" t="s">
        <v>121</v>
      </c>
    </row>
    <row r="34" spans="2:26" ht="15" customHeight="1" x14ac:dyDescent="0.2">
      <c r="B34" s="19">
        <v>24</v>
      </c>
      <c r="C34" s="20">
        <v>-52.5</v>
      </c>
      <c r="D34" s="20">
        <v>-60.7</v>
      </c>
      <c r="E34" s="20">
        <v>-56.8</v>
      </c>
      <c r="F34" s="133" t="s">
        <v>81</v>
      </c>
      <c r="G34" s="177" t="s">
        <v>81</v>
      </c>
      <c r="H34" s="134" t="s">
        <v>81</v>
      </c>
      <c r="I34" s="86" t="s">
        <v>90</v>
      </c>
      <c r="J34" s="86" t="s">
        <v>90</v>
      </c>
      <c r="K34" s="225" t="s">
        <v>81</v>
      </c>
      <c r="L34" s="20">
        <v>11.7</v>
      </c>
      <c r="M34" s="19">
        <v>17</v>
      </c>
      <c r="N34" s="233" t="s">
        <v>114</v>
      </c>
      <c r="O34" s="22">
        <v>0</v>
      </c>
      <c r="P34" s="238">
        <f t="shared" si="0"/>
        <v>0</v>
      </c>
      <c r="Q34" s="204">
        <v>5</v>
      </c>
      <c r="R34" s="291" t="s">
        <v>135</v>
      </c>
      <c r="S34" s="292"/>
      <c r="T34" s="293"/>
      <c r="U34" s="294"/>
      <c r="V34" s="208">
        <v>244</v>
      </c>
      <c r="W34" s="109">
        <v>62.7</v>
      </c>
      <c r="X34" s="110">
        <v>9.8000000000000007</v>
      </c>
      <c r="Y34" s="70" t="s">
        <v>114</v>
      </c>
    </row>
    <row r="35" spans="2:26" ht="15" customHeight="1" thickBot="1" x14ac:dyDescent="0.25">
      <c r="B35" s="82">
        <v>25</v>
      </c>
      <c r="C35" s="24">
        <v>-57.5</v>
      </c>
      <c r="D35" s="24">
        <v>-60.7</v>
      </c>
      <c r="E35" s="24">
        <v>-59.5</v>
      </c>
      <c r="F35" s="135" t="s">
        <v>81</v>
      </c>
      <c r="G35" s="179" t="s">
        <v>81</v>
      </c>
      <c r="H35" s="136" t="s">
        <v>81</v>
      </c>
      <c r="I35" s="230" t="s">
        <v>90</v>
      </c>
      <c r="J35" s="230" t="s">
        <v>90</v>
      </c>
      <c r="K35" s="226" t="s">
        <v>81</v>
      </c>
      <c r="L35" s="24">
        <v>10.8</v>
      </c>
      <c r="M35" s="82">
        <v>16</v>
      </c>
      <c r="N35" s="234" t="s">
        <v>115</v>
      </c>
      <c r="O35" s="23">
        <v>0</v>
      </c>
      <c r="P35" s="239">
        <v>0</v>
      </c>
      <c r="Q35" s="205">
        <v>6</v>
      </c>
      <c r="R35" s="247" t="s">
        <v>138</v>
      </c>
      <c r="S35" s="248"/>
      <c r="T35" s="249"/>
      <c r="U35" s="250"/>
      <c r="V35" s="210">
        <v>225</v>
      </c>
      <c r="W35" s="111">
        <v>68.3</v>
      </c>
      <c r="X35" s="112">
        <v>9.3000000000000007</v>
      </c>
      <c r="Y35" s="83" t="s">
        <v>115</v>
      </c>
    </row>
    <row r="36" spans="2:26" ht="15" customHeight="1" x14ac:dyDescent="0.2">
      <c r="B36" s="80">
        <v>26</v>
      </c>
      <c r="C36" s="79">
        <v>-57.7</v>
      </c>
      <c r="D36" s="79">
        <v>-62.2</v>
      </c>
      <c r="E36" s="79">
        <v>-60.2</v>
      </c>
      <c r="F36" s="131" t="s">
        <v>81</v>
      </c>
      <c r="G36" s="178" t="s">
        <v>81</v>
      </c>
      <c r="H36" s="132" t="s">
        <v>81</v>
      </c>
      <c r="I36" s="87" t="s">
        <v>90</v>
      </c>
      <c r="J36" s="87" t="s">
        <v>90</v>
      </c>
      <c r="K36" s="224" t="s">
        <v>81</v>
      </c>
      <c r="L36" s="79">
        <v>7.8</v>
      </c>
      <c r="M36" s="17">
        <v>13</v>
      </c>
      <c r="N36" s="235" t="s">
        <v>139</v>
      </c>
      <c r="O36" s="85">
        <v>0</v>
      </c>
      <c r="P36" s="241">
        <f t="shared" si="0"/>
        <v>0</v>
      </c>
      <c r="Q36" s="87">
        <v>5</v>
      </c>
      <c r="R36" s="337" t="s">
        <v>140</v>
      </c>
      <c r="S36" s="338"/>
      <c r="T36" s="339"/>
      <c r="U36" s="340"/>
      <c r="V36" s="105">
        <v>163</v>
      </c>
      <c r="W36" s="114">
        <v>62.9</v>
      </c>
      <c r="X36" s="113">
        <v>6.7</v>
      </c>
      <c r="Y36" s="81" t="s">
        <v>115</v>
      </c>
    </row>
    <row r="37" spans="2:26" ht="15" customHeight="1" x14ac:dyDescent="0.2">
      <c r="B37" s="19">
        <v>27</v>
      </c>
      <c r="C37" s="20">
        <v>-54.9</v>
      </c>
      <c r="D37" s="20">
        <v>-61.7</v>
      </c>
      <c r="E37" s="20">
        <v>-56.9</v>
      </c>
      <c r="F37" s="133" t="s">
        <v>81</v>
      </c>
      <c r="G37" s="177" t="s">
        <v>81</v>
      </c>
      <c r="H37" s="134" t="s">
        <v>81</v>
      </c>
      <c r="I37" s="86" t="s">
        <v>90</v>
      </c>
      <c r="J37" s="86" t="s">
        <v>90</v>
      </c>
      <c r="K37" s="225" t="s">
        <v>81</v>
      </c>
      <c r="L37" s="20">
        <v>15.3</v>
      </c>
      <c r="M37" s="19">
        <v>36</v>
      </c>
      <c r="N37" s="233" t="s">
        <v>133</v>
      </c>
      <c r="O37" s="200">
        <v>0</v>
      </c>
      <c r="P37" s="238">
        <f t="shared" si="0"/>
        <v>0</v>
      </c>
      <c r="Q37" s="86">
        <v>8</v>
      </c>
      <c r="R37" s="341" t="s">
        <v>141</v>
      </c>
      <c r="S37" s="342"/>
      <c r="T37" s="343"/>
      <c r="U37" s="344"/>
      <c r="V37" s="108">
        <v>318</v>
      </c>
      <c r="W37" s="109">
        <v>13.7</v>
      </c>
      <c r="X37" s="110">
        <v>12.8</v>
      </c>
      <c r="Y37" s="70" t="s">
        <v>142</v>
      </c>
    </row>
    <row r="38" spans="2:26" ht="15" customHeight="1" x14ac:dyDescent="0.2">
      <c r="B38" s="19">
        <v>28</v>
      </c>
      <c r="C38" s="20">
        <v>-42</v>
      </c>
      <c r="D38" s="20">
        <v>-54.9</v>
      </c>
      <c r="E38" s="20">
        <v>-49.3</v>
      </c>
      <c r="F38" s="133" t="s">
        <v>81</v>
      </c>
      <c r="G38" s="177" t="s">
        <v>81</v>
      </c>
      <c r="H38" s="134" t="s">
        <v>81</v>
      </c>
      <c r="I38" s="86" t="s">
        <v>90</v>
      </c>
      <c r="J38" s="86" t="s">
        <v>90</v>
      </c>
      <c r="K38" s="225" t="s">
        <v>81</v>
      </c>
      <c r="L38" s="20">
        <v>18.3</v>
      </c>
      <c r="M38" s="19">
        <v>36</v>
      </c>
      <c r="N38" s="233" t="s">
        <v>133</v>
      </c>
      <c r="O38" s="22">
        <v>0</v>
      </c>
      <c r="P38" s="238">
        <f t="shared" si="0"/>
        <v>0</v>
      </c>
      <c r="Q38" s="86">
        <v>8</v>
      </c>
      <c r="R38" s="341" t="s">
        <v>144</v>
      </c>
      <c r="S38" s="342"/>
      <c r="T38" s="343"/>
      <c r="U38" s="344"/>
      <c r="V38" s="108">
        <v>382</v>
      </c>
      <c r="W38" s="109">
        <v>341.6</v>
      </c>
      <c r="X38" s="110">
        <v>15.3</v>
      </c>
      <c r="Y38" s="70" t="s">
        <v>130</v>
      </c>
    </row>
    <row r="39" spans="2:26" ht="15" customHeight="1" x14ac:dyDescent="0.2">
      <c r="B39" s="19">
        <v>29</v>
      </c>
      <c r="C39" s="20">
        <v>-40.299999999999997</v>
      </c>
      <c r="D39" s="20">
        <v>-56.6</v>
      </c>
      <c r="E39" s="20">
        <v>-46.3</v>
      </c>
      <c r="F39" s="133" t="s">
        <v>81</v>
      </c>
      <c r="G39" s="177" t="s">
        <v>81</v>
      </c>
      <c r="H39" s="134" t="s">
        <v>81</v>
      </c>
      <c r="I39" s="86" t="s">
        <v>90</v>
      </c>
      <c r="J39" s="86" t="s">
        <v>90</v>
      </c>
      <c r="K39" s="225" t="s">
        <v>81</v>
      </c>
      <c r="L39" s="20">
        <v>8.9</v>
      </c>
      <c r="M39" s="19">
        <v>17</v>
      </c>
      <c r="N39" s="233" t="s">
        <v>145</v>
      </c>
      <c r="O39" s="22">
        <v>0</v>
      </c>
      <c r="P39" s="238">
        <f t="shared" si="0"/>
        <v>0</v>
      </c>
      <c r="Q39" s="86">
        <v>7</v>
      </c>
      <c r="R39" s="341" t="s">
        <v>144</v>
      </c>
      <c r="S39" s="342"/>
      <c r="T39" s="343"/>
      <c r="U39" s="344"/>
      <c r="V39" s="108">
        <v>186</v>
      </c>
      <c r="W39" s="109">
        <v>343.9</v>
      </c>
      <c r="X39" s="110">
        <v>5.6</v>
      </c>
      <c r="Y39" s="70" t="s">
        <v>132</v>
      </c>
    </row>
    <row r="40" spans="2:26" ht="15" customHeight="1" x14ac:dyDescent="0.2">
      <c r="B40" s="19">
        <v>30</v>
      </c>
      <c r="C40" s="20">
        <v>-51.8</v>
      </c>
      <c r="D40" s="20">
        <v>-57.1</v>
      </c>
      <c r="E40" s="20">
        <v>-54.6</v>
      </c>
      <c r="F40" s="137" t="s">
        <v>81</v>
      </c>
      <c r="G40" s="181" t="s">
        <v>81</v>
      </c>
      <c r="H40" s="138" t="s">
        <v>81</v>
      </c>
      <c r="I40" s="86" t="s">
        <v>90</v>
      </c>
      <c r="J40" s="86" t="s">
        <v>90</v>
      </c>
      <c r="K40" s="225" t="s">
        <v>81</v>
      </c>
      <c r="L40" s="20">
        <v>12</v>
      </c>
      <c r="M40" s="19">
        <v>20</v>
      </c>
      <c r="N40" s="233" t="s">
        <v>115</v>
      </c>
      <c r="O40" s="22">
        <v>0</v>
      </c>
      <c r="P40" s="238">
        <f t="shared" si="0"/>
        <v>0</v>
      </c>
      <c r="Q40" s="86">
        <v>3</v>
      </c>
      <c r="R40" s="341" t="s">
        <v>141</v>
      </c>
      <c r="S40" s="342"/>
      <c r="T40" s="343"/>
      <c r="U40" s="344"/>
      <c r="V40" s="108">
        <v>251</v>
      </c>
      <c r="W40" s="109">
        <v>85.2</v>
      </c>
      <c r="X40" s="110">
        <v>9.9</v>
      </c>
      <c r="Y40" s="70" t="s">
        <v>114</v>
      </c>
    </row>
    <row r="41" spans="2:26" ht="15" customHeight="1" thickBot="1" x14ac:dyDescent="0.25">
      <c r="B41" s="125">
        <v>31</v>
      </c>
      <c r="C41" s="126">
        <v>-54</v>
      </c>
      <c r="D41" s="126">
        <v>-62</v>
      </c>
      <c r="E41" s="126">
        <v>-58.3</v>
      </c>
      <c r="F41" s="139" t="s">
        <v>81</v>
      </c>
      <c r="G41" s="182" t="s">
        <v>81</v>
      </c>
      <c r="H41" s="140" t="s">
        <v>81</v>
      </c>
      <c r="I41" s="127">
        <v>0</v>
      </c>
      <c r="J41" s="127">
        <v>0</v>
      </c>
      <c r="K41" s="227" t="s">
        <v>81</v>
      </c>
      <c r="L41" s="126">
        <v>13.4</v>
      </c>
      <c r="M41" s="236">
        <v>20</v>
      </c>
      <c r="N41" s="219" t="s">
        <v>117</v>
      </c>
      <c r="O41" s="125">
        <v>0</v>
      </c>
      <c r="P41" s="242">
        <f t="shared" si="0"/>
        <v>0</v>
      </c>
      <c r="Q41" s="127">
        <v>2</v>
      </c>
      <c r="R41" s="345" t="s">
        <v>124</v>
      </c>
      <c r="S41" s="345"/>
      <c r="T41" s="346"/>
      <c r="U41" s="346"/>
      <c r="V41" s="128">
        <v>279</v>
      </c>
      <c r="W41" s="129">
        <v>81.7</v>
      </c>
      <c r="X41" s="130">
        <v>11.5</v>
      </c>
      <c r="Y41" s="219" t="s">
        <v>114</v>
      </c>
    </row>
    <row r="42" spans="2:26" ht="14.25" thickTop="1" thickBot="1" x14ac:dyDescent="0.25">
      <c r="B42" s="124" t="s">
        <v>29</v>
      </c>
      <c r="C42" s="216">
        <f>IF(C11="","",(SUM(C11:C41)))</f>
        <v>-1610.9</v>
      </c>
      <c r="D42" s="84">
        <f>IF(D11="","",(SUM(D11:D41)))</f>
        <v>-1828.6000000000001</v>
      </c>
      <c r="E42" s="217">
        <f>IF(E11="","",(SUM(E11:E41)))</f>
        <v>-1720.1000000000001</v>
      </c>
      <c r="F42" s="120"/>
      <c r="G42" s="180"/>
      <c r="H42" s="121"/>
      <c r="I42" s="231" t="str">
        <f>IF(COUNTIF(I11:I41,"T") &gt;0,"T","0")</f>
        <v>T</v>
      </c>
      <c r="J42" s="231" t="str">
        <f>IF(COUNTIF(J11:J41,"T") &gt;0,"T","0")</f>
        <v>T</v>
      </c>
      <c r="K42" s="228"/>
      <c r="L42" s="216">
        <f>SUM(L11:L41)</f>
        <v>342.39999999999992</v>
      </c>
      <c r="M42" s="147"/>
      <c r="N42" s="147"/>
      <c r="O42" s="84">
        <f>IF(SUM(O11:O41)=0,"",SUM(O11:O41))</f>
        <v>196.29999999999995</v>
      </c>
      <c r="P42" s="77"/>
      <c r="Q42" s="77">
        <f>SUM(Q11:Q41)</f>
        <v>154</v>
      </c>
      <c r="R42" s="335"/>
      <c r="S42" s="335"/>
      <c r="T42" s="336"/>
      <c r="U42" s="336"/>
      <c r="V42" s="243">
        <f>SUM(V11:V41)</f>
        <v>7135</v>
      </c>
      <c r="W42" s="216">
        <f>SUM(W11:W41)</f>
        <v>3058.0999999999995</v>
      </c>
      <c r="X42" s="347">
        <f>SUM(X11:X41)</f>
        <v>286.8</v>
      </c>
      <c r="Y42" s="77"/>
      <c r="Z42" s="27"/>
    </row>
    <row r="43" spans="2:26" ht="13.5" thickBot="1" x14ac:dyDescent="0.25">
      <c r="B43" s="123" t="s">
        <v>30</v>
      </c>
      <c r="C43" s="148">
        <f>IF(C11="","",ROUND((AVERAGE(C11:C41)),1))</f>
        <v>-52</v>
      </c>
      <c r="D43" s="149">
        <f>IF(D11="","",ROUND((AVERAGE(D11:D41)),1))</f>
        <v>-59</v>
      </c>
      <c r="E43" s="149">
        <f>IF(E11="","",ROUND((AVERAGE(E11:E41)),1))</f>
        <v>-55.5</v>
      </c>
      <c r="F43" s="120"/>
      <c r="G43" s="159"/>
      <c r="H43" s="121"/>
      <c r="I43" s="120"/>
      <c r="J43" s="122"/>
      <c r="K43" s="121"/>
      <c r="L43" s="150">
        <f>IF(L42="","", AVERAGE(L11:L41))</f>
        <v>11.045161290322579</v>
      </c>
      <c r="M43" s="191" t="s">
        <v>97</v>
      </c>
      <c r="N43" s="192" t="s">
        <v>77</v>
      </c>
      <c r="O43" s="151">
        <f>AVERAGE(O11:O41)</f>
        <v>6.3322580645161279</v>
      </c>
      <c r="P43" s="152">
        <f>AVERAGE(P11:P41)</f>
        <v>26.38440860215054</v>
      </c>
      <c r="Q43" s="153">
        <f>AVERAGE(Q11:Q41)</f>
        <v>4.967741935483871</v>
      </c>
      <c r="R43" s="335"/>
      <c r="S43" s="335"/>
      <c r="T43" s="336"/>
      <c r="U43" s="336"/>
      <c r="V43" s="80"/>
      <c r="W43" s="154">
        <v>63.8</v>
      </c>
      <c r="X43" s="154">
        <v>7.6</v>
      </c>
      <c r="Y43" s="155">
        <v>60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2">
        <f>IF(L43="","Xkts", L43*0.86839)</f>
        <v>9.5915076129032233</v>
      </c>
      <c r="M44" s="194">
        <f>MAX(M11:M41)</f>
        <v>36</v>
      </c>
      <c r="N44" s="193">
        <v>360</v>
      </c>
      <c r="O44" s="29"/>
      <c r="P44" s="29"/>
      <c r="Q44" s="156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8">
        <f>M44*0.86839</f>
        <v>31.262039999999999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8"/>
      <c r="I47" s="36" t="s">
        <v>32</v>
      </c>
      <c r="J47" s="36"/>
      <c r="K47" s="36"/>
      <c r="L47" s="36"/>
      <c r="M47" s="36"/>
      <c r="N47" s="36"/>
      <c r="O47" s="198"/>
      <c r="P47" s="36" t="s">
        <v>33</v>
      </c>
      <c r="Q47" s="36"/>
      <c r="R47" s="36"/>
      <c r="S47" s="36"/>
      <c r="T47" s="36"/>
      <c r="U47" s="198"/>
      <c r="V47" s="198" t="s">
        <v>86</v>
      </c>
      <c r="W47" s="198"/>
      <c r="X47" s="198"/>
      <c r="Y47" s="199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9" t="s">
        <v>34</v>
      </c>
      <c r="C49" s="310"/>
      <c r="D49" s="310"/>
      <c r="E49" s="313"/>
      <c r="F49" s="327">
        <f>E43</f>
        <v>-55.5</v>
      </c>
      <c r="G49" s="328"/>
      <c r="I49" s="160" t="s">
        <v>35</v>
      </c>
      <c r="J49" s="161"/>
      <c r="K49" s="161"/>
      <c r="L49" s="164"/>
      <c r="M49" s="167" t="s">
        <v>90</v>
      </c>
      <c r="N49" s="222"/>
      <c r="P49" s="160" t="s">
        <v>36</v>
      </c>
      <c r="Q49" s="161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9" t="s">
        <v>37</v>
      </c>
      <c r="C50" s="330"/>
      <c r="D50" s="330"/>
      <c r="E50" s="331"/>
      <c r="F50" s="332" t="s">
        <v>146</v>
      </c>
      <c r="G50" s="333"/>
      <c r="I50" s="160" t="s">
        <v>84</v>
      </c>
      <c r="J50" s="161"/>
      <c r="K50" s="161"/>
      <c r="L50" s="164"/>
      <c r="M50" s="167"/>
      <c r="N50" s="166"/>
      <c r="P50" s="40" t="s">
        <v>78</v>
      </c>
      <c r="Q50" s="41"/>
      <c r="R50" s="41"/>
      <c r="S50" s="41"/>
      <c r="T50" s="25">
        <f>COUNTIF(Q11:Q41,"&lt;=2")</f>
        <v>3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4" t="s">
        <v>82</v>
      </c>
      <c r="C51" s="324"/>
      <c r="D51" s="26">
        <f>IF(C42="","",MAX(C11:C41))</f>
        <v>-40.299999999999997</v>
      </c>
      <c r="E51" s="25" t="s">
        <v>38</v>
      </c>
      <c r="F51" s="196">
        <v>29</v>
      </c>
      <c r="G51" s="197"/>
      <c r="I51" s="160" t="s">
        <v>39</v>
      </c>
      <c r="J51" s="161"/>
      <c r="K51" s="161"/>
      <c r="L51" s="164"/>
      <c r="M51" s="25" t="s">
        <v>40</v>
      </c>
      <c r="N51" s="42"/>
      <c r="P51" s="40" t="s">
        <v>79</v>
      </c>
      <c r="Q51" s="41"/>
      <c r="R51" s="41"/>
      <c r="S51" s="41"/>
      <c r="T51" s="152">
        <f>COUNTIF(Q11:Q41,"3")+COUNTIF(Q11:Q41,"4")+COUNTIF(Q11:Q41,"5")+COUNTIF(Q11:Q41,"6")</f>
        <v>20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4" t="s">
        <v>83</v>
      </c>
      <c r="C52" s="324"/>
      <c r="D52" s="26">
        <f>IF(D42="","",MIN(D11:D41))</f>
        <v>-64.900000000000006</v>
      </c>
      <c r="E52" s="25" t="s">
        <v>38</v>
      </c>
      <c r="F52" s="196">
        <v>22</v>
      </c>
      <c r="G52" s="197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8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9" t="s">
        <v>42</v>
      </c>
      <c r="C54" s="310"/>
      <c r="D54" s="310"/>
      <c r="E54" s="310"/>
      <c r="F54" s="41"/>
      <c r="G54" s="50"/>
      <c r="I54" s="160" t="s">
        <v>35</v>
      </c>
      <c r="J54" s="161"/>
      <c r="K54" s="161"/>
      <c r="L54" s="164"/>
      <c r="M54" s="167" t="s">
        <v>90</v>
      </c>
      <c r="N54" s="166"/>
      <c r="O54" s="34"/>
      <c r="P54" s="190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9" t="s">
        <v>109</v>
      </c>
      <c r="C55" s="310"/>
      <c r="D55" s="310"/>
      <c r="E55" s="312"/>
      <c r="F55" s="309"/>
      <c r="G55" s="322"/>
      <c r="I55" s="160" t="s">
        <v>39</v>
      </c>
      <c r="J55" s="161"/>
      <c r="K55" s="161"/>
      <c r="L55" s="164"/>
      <c r="M55" s="25" t="s">
        <v>40</v>
      </c>
      <c r="N55" s="42"/>
      <c r="O55" s="34"/>
      <c r="P55" s="190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9" t="s">
        <v>106</v>
      </c>
      <c r="C56" s="310"/>
      <c r="D56" s="310"/>
      <c r="E56" s="312"/>
      <c r="F56" s="309"/>
      <c r="G56" s="322"/>
      <c r="I56" s="184" t="s">
        <v>45</v>
      </c>
      <c r="J56" s="185"/>
      <c r="K56" s="186"/>
      <c r="L56" s="163"/>
      <c r="M56" s="25" t="s">
        <v>40</v>
      </c>
      <c r="N56" s="42"/>
      <c r="O56" s="34"/>
      <c r="P56" s="190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9" t="s">
        <v>107</v>
      </c>
      <c r="C57" s="310"/>
      <c r="D57" s="310"/>
      <c r="E57" s="312"/>
      <c r="F57" s="309"/>
      <c r="G57" s="313"/>
      <c r="I57" s="31"/>
      <c r="J57" s="31"/>
      <c r="K57" s="31"/>
      <c r="L57" s="31"/>
      <c r="M57" s="31"/>
      <c r="N57" s="31"/>
      <c r="O57" s="34"/>
      <c r="P57" s="190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9" t="s">
        <v>108</v>
      </c>
      <c r="C58" s="310"/>
      <c r="D58" s="310"/>
      <c r="E58" s="312"/>
      <c r="F58" s="309"/>
      <c r="G58" s="313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0" t="s">
        <v>91</v>
      </c>
      <c r="J59" s="161"/>
      <c r="K59" s="164"/>
      <c r="L59" s="195">
        <v>20.547000000000001</v>
      </c>
      <c r="M59" s="42" t="s">
        <v>94</v>
      </c>
      <c r="N59" s="196">
        <v>30</v>
      </c>
      <c r="P59" s="146">
        <f>IF(L59="X","", L59/0.02953)</f>
        <v>695.80088046054857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9" t="s">
        <v>101</v>
      </c>
      <c r="C60" s="310"/>
      <c r="D60" s="310"/>
      <c r="E60" s="310"/>
      <c r="F60" s="310"/>
      <c r="G60" s="50"/>
      <c r="I60" s="160" t="s">
        <v>92</v>
      </c>
      <c r="J60" s="161"/>
      <c r="K60" s="165"/>
      <c r="L60" s="195">
        <v>19.788</v>
      </c>
      <c r="M60" s="42" t="s">
        <v>94</v>
      </c>
      <c r="N60" s="196">
        <v>20</v>
      </c>
      <c r="P60" s="146">
        <f>IF(L60="X","", L60/0.02953)</f>
        <v>670.09820521503559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9" t="s">
        <v>49</v>
      </c>
      <c r="C61" s="310"/>
      <c r="D61" s="310"/>
      <c r="E61" s="313"/>
      <c r="F61" s="309"/>
      <c r="G61" s="322"/>
      <c r="I61" s="160" t="s">
        <v>93</v>
      </c>
      <c r="J61" s="161"/>
      <c r="K61" s="165"/>
      <c r="L61" s="195">
        <v>20.097999999999999</v>
      </c>
      <c r="M61" s="42" t="s">
        <v>95</v>
      </c>
      <c r="N61" s="25"/>
      <c r="P61" s="146">
        <f>IF(L61="X","", L61/0.02953)</f>
        <v>680.59600406366405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9" t="s">
        <v>37</v>
      </c>
      <c r="C62" s="310"/>
      <c r="D62" s="310"/>
      <c r="E62" s="313"/>
      <c r="F62" s="309"/>
      <c r="G62" s="32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9" t="s">
        <v>50</v>
      </c>
      <c r="C63" s="310"/>
      <c r="D63" s="311"/>
      <c r="E63" s="312"/>
      <c r="F63" s="309"/>
      <c r="G63" s="313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9" t="s">
        <v>37</v>
      </c>
      <c r="C64" s="310"/>
      <c r="D64" s="310"/>
      <c r="E64" s="313"/>
      <c r="F64" s="309"/>
      <c r="G64" s="313"/>
      <c r="I64" s="187" t="s">
        <v>56</v>
      </c>
      <c r="J64" s="188"/>
      <c r="K64" s="188"/>
      <c r="L64" s="189"/>
      <c r="M64" s="55"/>
      <c r="N64" s="174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6" ht="13.5" thickBot="1" x14ac:dyDescent="0.25">
      <c r="B65" s="45"/>
      <c r="C65" s="46"/>
      <c r="D65" s="46"/>
      <c r="E65" s="46"/>
      <c r="F65" s="46"/>
      <c r="G65" s="37"/>
      <c r="I65" s="169" t="s">
        <v>52</v>
      </c>
      <c r="J65" s="92"/>
      <c r="K65" s="92"/>
      <c r="L65" s="170"/>
      <c r="M65" s="56"/>
      <c r="N65" s="183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6" ht="13.5" thickBot="1" x14ac:dyDescent="0.25">
      <c r="B66" s="160" t="s">
        <v>102</v>
      </c>
      <c r="C66" s="161"/>
      <c r="D66" s="161"/>
      <c r="E66" s="161"/>
      <c r="F66" s="161"/>
      <c r="G66" s="164"/>
      <c r="I66" s="169" t="s">
        <v>53</v>
      </c>
      <c r="J66" s="92"/>
      <c r="K66" s="92"/>
      <c r="L66" s="170"/>
      <c r="M66" s="56"/>
      <c r="N66" s="183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6" ht="13.5" thickBot="1" x14ac:dyDescent="0.25">
      <c r="B67" s="160" t="s">
        <v>49</v>
      </c>
      <c r="C67" s="161"/>
      <c r="D67" s="161"/>
      <c r="E67" s="164"/>
      <c r="F67" s="309"/>
      <c r="G67" s="313"/>
      <c r="I67" s="171" t="s">
        <v>54</v>
      </c>
      <c r="J67" s="172"/>
      <c r="K67" s="172"/>
      <c r="L67" s="173"/>
      <c r="M67" s="28"/>
      <c r="N67" s="168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6" ht="13.5" thickBot="1" x14ac:dyDescent="0.25">
      <c r="B68" s="160" t="s">
        <v>37</v>
      </c>
      <c r="C68" s="161"/>
      <c r="D68" s="161"/>
      <c r="E68" s="164"/>
      <c r="F68" s="309"/>
      <c r="G68" s="313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6" ht="13.5" thickBot="1" x14ac:dyDescent="0.25">
      <c r="B69" s="160" t="s">
        <v>50</v>
      </c>
      <c r="C69" s="161"/>
      <c r="D69" s="201"/>
      <c r="E69" s="165"/>
      <c r="F69" s="324"/>
      <c r="G69" s="324"/>
      <c r="I69" s="59" t="s">
        <v>63</v>
      </c>
      <c r="J69" s="60"/>
      <c r="K69" s="60"/>
      <c r="L69" s="60"/>
      <c r="M69" s="223" t="s">
        <v>147</v>
      </c>
      <c r="N69" s="220"/>
      <c r="O69" s="221"/>
      <c r="P69" s="221"/>
      <c r="Q69" s="221"/>
      <c r="R69" s="221"/>
      <c r="S69" s="221"/>
      <c r="T69" s="221"/>
      <c r="U69" s="60"/>
      <c r="V69" s="60"/>
      <c r="W69" s="60"/>
      <c r="X69" s="213"/>
      <c r="Y69" s="214"/>
    </row>
    <row r="70" spans="2:26" ht="13.5" thickBot="1" x14ac:dyDescent="0.25">
      <c r="B70" s="160" t="s">
        <v>37</v>
      </c>
      <c r="C70" s="161"/>
      <c r="D70" s="161"/>
      <c r="E70" s="164"/>
      <c r="F70" s="324"/>
      <c r="G70" s="324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6" x14ac:dyDescent="0.2">
      <c r="B71" s="30"/>
      <c r="C71" s="31"/>
      <c r="D71" s="31"/>
      <c r="E71" s="31"/>
      <c r="F71" s="31"/>
      <c r="G71" s="31"/>
      <c r="I71" s="245" t="s">
        <v>116</v>
      </c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30"/>
    </row>
    <row r="72" spans="2:26" x14ac:dyDescent="0.2">
      <c r="B72" s="30"/>
      <c r="C72" s="31"/>
      <c r="D72" s="31"/>
      <c r="E72" s="31"/>
      <c r="F72" s="31"/>
      <c r="G72" s="31"/>
      <c r="H72" s="34"/>
      <c r="I72" s="246" t="s">
        <v>123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6" x14ac:dyDescent="0.2">
      <c r="B73" s="30"/>
      <c r="C73" s="31"/>
      <c r="D73" s="31"/>
      <c r="E73" s="31"/>
      <c r="F73" s="31"/>
      <c r="G73" s="31"/>
      <c r="I73" s="61" t="s">
        <v>127</v>
      </c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6" x14ac:dyDescent="0.2">
      <c r="B74" s="30"/>
      <c r="C74" s="31"/>
      <c r="D74" s="31"/>
      <c r="E74" s="31"/>
      <c r="F74" s="31"/>
      <c r="G74" s="31"/>
      <c r="I74" s="61" t="s">
        <v>129</v>
      </c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6" x14ac:dyDescent="0.2">
      <c r="B75" s="30"/>
      <c r="C75" s="31"/>
      <c r="D75" s="31"/>
      <c r="E75" s="31"/>
      <c r="F75" s="31"/>
      <c r="G75" s="31"/>
      <c r="I75" s="169" t="s">
        <v>143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5"/>
    </row>
    <row r="76" spans="2:26" ht="13.5" thickBot="1" x14ac:dyDescent="0.25">
      <c r="B76" s="63"/>
      <c r="C76" s="54"/>
      <c r="D76" s="54"/>
      <c r="E76" s="54"/>
      <c r="F76" s="54"/>
      <c r="G76" s="54"/>
      <c r="H76" s="64"/>
      <c r="I76" s="171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 Rosa, Jeffrey (Contractor)</cp:lastModifiedBy>
  <cp:lastPrinted>2006-07-02T19:00:34Z</cp:lastPrinted>
  <dcterms:created xsi:type="dcterms:W3CDTF">2004-03-26T21:13:12Z</dcterms:created>
  <dcterms:modified xsi:type="dcterms:W3CDTF">2022-04-04T02:48:31Z</dcterms:modified>
</cp:coreProperties>
</file>