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3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E43" i="1" l="1"/>
  <c r="P11" i="1" l="1"/>
  <c r="P12" i="1"/>
  <c r="P13" i="1"/>
  <c r="P15" i="1"/>
  <c r="P18" i="1"/>
  <c r="P19" i="1"/>
  <c r="P20" i="1"/>
  <c r="P21" i="1"/>
  <c r="P22" i="1"/>
  <c r="P24" i="1"/>
  <c r="P26" i="1"/>
  <c r="P27" i="1"/>
  <c r="P29" i="1"/>
  <c r="P30" i="1"/>
  <c r="P31" i="1"/>
  <c r="P34" i="1"/>
  <c r="P36" i="1"/>
  <c r="P38" i="1"/>
  <c r="P39" i="1"/>
  <c r="P40" i="1"/>
  <c r="P41" i="1"/>
  <c r="F49" i="1" l="1"/>
  <c r="C43" i="1"/>
  <c r="D43" i="1"/>
  <c r="E42" i="1"/>
  <c r="M44" i="1"/>
  <c r="M45" i="1" s="1"/>
  <c r="P6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<sst xmlns="http://schemas.openxmlformats.org/spreadsheetml/2006/main" count="266" uniqueCount="143">
  <si>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</si>
  <si>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</si>
  <si>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</si>
  <si>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</si>
  <si>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</si>
  <si>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</si>
  <si>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</si>
  <si>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</si>
  <si>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</si>
  <si>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</si>
  <si>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</si>
  <si>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</si>
  <si>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</si>
  <si>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</si>
  <si>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</si>
  <si>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</si>
  <si>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</si>
  <si>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</si>
  <si>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</si>
  <si>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</si>
  <si>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</si>
  <si>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</si>
  <si>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</si>
  <si>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</si>
  <si>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</si>
  <si>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</si>
  <si>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</si>
  <si>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</si>
  <si>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</si>
  <si>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</si>
  <si>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</si>
  <si>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</si>
  <si>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</si>
  <si>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</si>
  <si>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</si>
  <si>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</si>
  <si>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</si>
  <si>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</si>
  <si>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</si>
  <si>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</si>
  <si>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</si>
  <si>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</si>
  <si>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</si>
  <si>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</si>
  <si>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</si>
  <si>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</si>
  <si>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</si>
  <si>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</si>
  <si>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</si>
  <si>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</si>
  <si>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</si>
  <si>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</si>
  <si>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</si>
  <si>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</si>
  <si>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</si>
  <si>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</si>
  <si>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</si>
  <si>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</si>
  <si>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</si>
  <si>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</si>
  <si>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</si>
  <si>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</si>
  <si>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</si>
  <si>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</si>
  <si>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</si>
  <si>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</si>
  <si>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</si>
  <si>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</si>
  <si>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</si>
  <si>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</si>
  <si>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</si>
  <si>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</si>
  <si>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</si>
  <si>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</si>
  <si>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</si>
  <si>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</si>
  <si>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</si>
  <si>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</si>
  <si>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</si>
  <si>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</si>
  <si>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</si>
  <si>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</si>
  <si>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</si>
  <si>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</si>
  <si>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</si>
  <si>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</si>
  <si>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</si>
  <si>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</si>
  <si>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</si>
  <si>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</si>
  <si>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</si>
  <si>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</si>
  <si>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</si>
  <si>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</si>
  <si>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</si>
  <si>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</si>
  <si>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</si>
  <si>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</si>
  <si>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</si>
  <si>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</si>
  <si>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</si>
  <si>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</si>
  <si>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</si>
  <si>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</si>
  <si>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</si>
  <si>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</si>
  <si>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</si>
  <si>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</si>
  <si>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</si>
  <si>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350</t>
  </si>
  <si>
    <t xml:space="preserve">Records:  </t>
  </si>
  <si>
    <t>FEBRUARY</t>
  </si>
  <si>
    <t>SGICBLSNBRFZFG</t>
  </si>
  <si>
    <t>040</t>
  </si>
  <si>
    <t>SGICBR</t>
  </si>
  <si>
    <t>060</t>
  </si>
  <si>
    <t>SGICBRDRSN</t>
  </si>
  <si>
    <t>IC</t>
  </si>
  <si>
    <t>050</t>
  </si>
  <si>
    <t>020</t>
  </si>
  <si>
    <t>ICBRFZFG</t>
  </si>
  <si>
    <t>100</t>
  </si>
  <si>
    <t>SGBRFZFG</t>
  </si>
  <si>
    <t>ICBR</t>
  </si>
  <si>
    <t>090</t>
  </si>
  <si>
    <t>360</t>
  </si>
  <si>
    <t>310</t>
  </si>
  <si>
    <t>SGBLSNBR</t>
  </si>
  <si>
    <t>SGICBLSNBR</t>
  </si>
  <si>
    <t>110</t>
  </si>
  <si>
    <t>130</t>
  </si>
  <si>
    <t>SGBR</t>
  </si>
  <si>
    <t>BR</t>
  </si>
  <si>
    <t>22 Feb:  Minimum temperature of –54.7°C/-66.5°F broke the record of  –54.6°C/-66.3°F previously set in 1988.</t>
  </si>
  <si>
    <t>23 Feb:  Minimum temperature of –54.0°C/-65.2°F broke the record of  –53.9°C/-65.0°F previously set in 1968.</t>
  </si>
  <si>
    <t>010</t>
  </si>
  <si>
    <t>24 Feb:  Minimum temperature of –56.0°C/-68.8°F broke the record of  –55.8°C/-68.4°F previously set in 1993.</t>
  </si>
  <si>
    <t>330</t>
  </si>
  <si>
    <t>140</t>
  </si>
  <si>
    <t>190</t>
  </si>
  <si>
    <t>070</t>
  </si>
  <si>
    <t>-0.8</t>
  </si>
  <si>
    <t>33.375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</si>
</sst>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="145" zoomScaleNormal="145" workbookViewId="0">
      <pane ySplit="10" topLeftCell="A43" activePane="bottomLeft" state="frozen"/>
      <selection pane="bottomLeft" activeCell="I73" sqref="I73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323" t="s">
        <v>0</v>
      </c>
      <c r="C2" s="324"/>
      <c r="D2" s="2"/>
      <c r="E2" s="2"/>
      <c r="F2" s="2"/>
      <c r="G2" s="2"/>
      <c r="H2" s="2"/>
      <c r="I2" s="2"/>
      <c r="J2" s="2"/>
      <c r="K2" s="325" t="s">
        <v>55</v>
      </c>
      <c r="L2" s="326"/>
      <c r="M2" s="326"/>
      <c r="N2" s="327"/>
      <c r="O2" s="3" t="s">
        <v>1</v>
      </c>
      <c r="P2" s="311" t="s">
        <v>98</v>
      </c>
      <c r="Q2" s="311"/>
      <c r="R2" s="311"/>
      <c r="S2" s="311"/>
      <c r="T2" s="311"/>
      <c r="U2" s="311"/>
      <c r="V2" s="311"/>
      <c r="W2" s="311"/>
      <c r="X2" s="311"/>
      <c r="Y2" s="312"/>
    </row>
    <row r="3" spans="2:25" ht="41.25" customHeight="1" thickBot="1" x14ac:dyDescent="0.25">
      <c r="B3" s="317" t="s">
        <v>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  <c r="O3" s="4"/>
      <c r="P3" s="313"/>
      <c r="Q3" s="313"/>
      <c r="R3" s="313"/>
      <c r="S3" s="313"/>
      <c r="T3" s="313"/>
      <c r="U3" s="313"/>
      <c r="V3" s="313"/>
      <c r="W3" s="313"/>
      <c r="X3" s="313"/>
      <c r="Y3" s="314"/>
    </row>
    <row r="4" spans="2:25" ht="21" customHeight="1" thickBot="1" x14ac:dyDescent="0.25"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  <c r="O4" s="5" t="s">
        <v>3</v>
      </c>
      <c r="P4" s="315" t="s">
        <v>111</v>
      </c>
      <c r="Q4" s="315"/>
      <c r="R4" s="315"/>
      <c r="S4" s="315"/>
      <c r="T4" s="315"/>
      <c r="U4" s="315"/>
      <c r="V4" s="6" t="s">
        <v>4</v>
      </c>
      <c r="W4" s="315">
        <v>2023</v>
      </c>
      <c r="X4" s="315"/>
      <c r="Y4" s="316"/>
    </row>
    <row r="5" spans="2:25" ht="30.75" customHeight="1" thickBot="1" x14ac:dyDescent="0.25">
      <c r="B5" s="5" t="s">
        <v>5</v>
      </c>
      <c r="C5" s="7"/>
      <c r="D5" s="338" t="s">
        <v>99</v>
      </c>
      <c r="E5" s="338"/>
      <c r="F5" s="338"/>
      <c r="G5" s="338"/>
      <c r="H5" s="5" t="s">
        <v>6</v>
      </c>
      <c r="I5" s="7"/>
      <c r="J5" s="296" t="s">
        <v>7</v>
      </c>
      <c r="K5" s="296"/>
      <c r="L5" s="297"/>
      <c r="M5" s="5" t="s">
        <v>8</v>
      </c>
      <c r="N5" s="7"/>
      <c r="O5" s="280" t="s">
        <v>108</v>
      </c>
      <c r="P5" s="280"/>
      <c r="Q5" s="280"/>
      <c r="R5" s="280"/>
      <c r="S5" s="158"/>
      <c r="T5" s="5" t="s">
        <v>9</v>
      </c>
      <c r="U5" s="7"/>
      <c r="V5" s="267" t="s">
        <v>86</v>
      </c>
      <c r="W5" s="267"/>
      <c r="X5" s="267"/>
      <c r="Y5" s="268"/>
    </row>
    <row r="6" spans="2:25" s="8" customFormat="1" ht="13.5" customHeight="1" thickBot="1" x14ac:dyDescent="0.25">
      <c r="B6" s="294" t="s">
        <v>84</v>
      </c>
      <c r="C6" s="339" t="s">
        <v>103</v>
      </c>
      <c r="D6" s="340"/>
      <c r="E6" s="340"/>
      <c r="F6" s="340"/>
      <c r="G6" s="340"/>
      <c r="H6" s="341"/>
      <c r="I6" s="336" t="s">
        <v>59</v>
      </c>
      <c r="J6" s="337"/>
      <c r="K6" s="298" t="s">
        <v>10</v>
      </c>
      <c r="L6" s="288" t="s">
        <v>11</v>
      </c>
      <c r="M6" s="292"/>
      <c r="N6" s="293"/>
      <c r="O6" s="288" t="s">
        <v>12</v>
      </c>
      <c r="P6" s="289"/>
      <c r="Q6" s="290" t="s">
        <v>97</v>
      </c>
      <c r="R6" s="304" t="s">
        <v>61</v>
      </c>
      <c r="S6" s="305"/>
      <c r="T6" s="306"/>
      <c r="U6" s="306"/>
      <c r="V6" s="265" t="s">
        <v>62</v>
      </c>
      <c r="W6" s="265" t="s">
        <v>57</v>
      </c>
      <c r="X6" s="265" t="s">
        <v>58</v>
      </c>
      <c r="Y6" s="265" t="s">
        <v>13</v>
      </c>
    </row>
    <row r="7" spans="2:25" s="9" customFormat="1" ht="3.75" customHeight="1" thickBot="1" x14ac:dyDescent="0.25">
      <c r="B7" s="295"/>
      <c r="C7" s="342"/>
      <c r="D7" s="343"/>
      <c r="E7" s="343"/>
      <c r="F7" s="343"/>
      <c r="G7" s="343"/>
      <c r="H7" s="344"/>
      <c r="I7" s="294" t="s">
        <v>14</v>
      </c>
      <c r="J7" s="301" t="s">
        <v>60</v>
      </c>
      <c r="K7" s="299"/>
      <c r="L7" s="328" t="s">
        <v>19</v>
      </c>
      <c r="M7" s="330" t="s">
        <v>20</v>
      </c>
      <c r="N7" s="331"/>
      <c r="O7" s="294" t="s">
        <v>21</v>
      </c>
      <c r="P7" s="294" t="s">
        <v>22</v>
      </c>
      <c r="Q7" s="291"/>
      <c r="R7" s="307"/>
      <c r="S7" s="308"/>
      <c r="T7" s="309"/>
      <c r="U7" s="309"/>
      <c r="V7" s="266"/>
      <c r="W7" s="266"/>
      <c r="X7" s="266"/>
      <c r="Y7" s="266"/>
    </row>
    <row r="8" spans="2:25" ht="25.5" customHeight="1" thickBot="1" x14ac:dyDescent="0.25">
      <c r="B8" s="295"/>
      <c r="C8" s="294" t="s">
        <v>15</v>
      </c>
      <c r="D8" s="294" t="s">
        <v>16</v>
      </c>
      <c r="E8" s="294" t="s">
        <v>17</v>
      </c>
      <c r="F8" s="294" t="s">
        <v>18</v>
      </c>
      <c r="G8" s="334" t="s">
        <v>102</v>
      </c>
      <c r="H8" s="335"/>
      <c r="I8" s="300"/>
      <c r="J8" s="302"/>
      <c r="K8" s="299"/>
      <c r="L8" s="329"/>
      <c r="M8" s="332"/>
      <c r="N8" s="333"/>
      <c r="O8" s="310"/>
      <c r="P8" s="310"/>
      <c r="Q8" s="291"/>
      <c r="R8" s="307"/>
      <c r="S8" s="308"/>
      <c r="T8" s="309"/>
      <c r="U8" s="309"/>
      <c r="V8" s="266"/>
      <c r="W8" s="266"/>
      <c r="X8" s="266"/>
      <c r="Y8" s="266"/>
    </row>
    <row r="9" spans="2:25" s="11" customFormat="1" ht="56.25" customHeight="1" x14ac:dyDescent="0.2">
      <c r="B9" s="295"/>
      <c r="C9" s="303"/>
      <c r="D9" s="303"/>
      <c r="E9" s="303"/>
      <c r="F9" s="303"/>
      <c r="G9" s="159" t="s">
        <v>23</v>
      </c>
      <c r="H9" s="12" t="s">
        <v>24</v>
      </c>
      <c r="I9" s="300"/>
      <c r="J9" s="302"/>
      <c r="K9" s="299"/>
      <c r="L9" s="329"/>
      <c r="M9" s="177" t="s">
        <v>25</v>
      </c>
      <c r="N9" s="13" t="s">
        <v>26</v>
      </c>
      <c r="O9" s="310"/>
      <c r="P9" s="310"/>
      <c r="Q9" s="291"/>
      <c r="R9" s="307"/>
      <c r="S9" s="308"/>
      <c r="T9" s="308"/>
      <c r="U9" s="308"/>
      <c r="V9" s="266"/>
      <c r="W9" s="266"/>
      <c r="X9" s="266"/>
      <c r="Y9" s="266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-28.4</v>
      </c>
      <c r="D11" s="18">
        <v>-35</v>
      </c>
      <c r="E11" s="18">
        <v>-32</v>
      </c>
      <c r="F11" s="131"/>
      <c r="G11" s="179"/>
      <c r="H11" s="132"/>
      <c r="I11" s="230" t="s">
        <v>89</v>
      </c>
      <c r="J11" s="230" t="s">
        <v>89</v>
      </c>
      <c r="K11" s="225"/>
      <c r="L11" s="18">
        <v>10.7</v>
      </c>
      <c r="M11" s="17">
        <v>18</v>
      </c>
      <c r="N11" s="233" t="s">
        <v>109</v>
      </c>
      <c r="O11" s="85">
        <v>11.9</v>
      </c>
      <c r="P11" s="238">
        <f t="shared" ref="P11:P41" si="0">IF(O11="","",(O11/24)*100)</f>
        <v>49.583333333333336</v>
      </c>
      <c r="Q11" s="204">
        <v>7</v>
      </c>
      <c r="R11" s="281" t="s">
        <v>112</v>
      </c>
      <c r="S11" s="282"/>
      <c r="T11" s="283"/>
      <c r="U11" s="284"/>
      <c r="V11" s="208">
        <v>223</v>
      </c>
      <c r="W11" s="106">
        <v>348</v>
      </c>
      <c r="X11" s="107">
        <v>9.3000000000000007</v>
      </c>
      <c r="Y11" s="69" t="s">
        <v>109</v>
      </c>
    </row>
    <row r="12" spans="2:25" ht="15" customHeight="1" thickBot="1" x14ac:dyDescent="0.25">
      <c r="B12" s="19">
        <v>2</v>
      </c>
      <c r="C12" s="20">
        <v>-30.6</v>
      </c>
      <c r="D12" s="20">
        <v>-35.9</v>
      </c>
      <c r="E12" s="20">
        <v>-34.700000000000003</v>
      </c>
      <c r="F12" s="133"/>
      <c r="G12" s="178"/>
      <c r="H12" s="134"/>
      <c r="I12" s="86" t="s">
        <v>89</v>
      </c>
      <c r="J12" s="86" t="s">
        <v>89</v>
      </c>
      <c r="K12" s="226"/>
      <c r="L12" s="20">
        <v>10.5</v>
      </c>
      <c r="M12" s="19">
        <v>16</v>
      </c>
      <c r="N12" s="234" t="s">
        <v>113</v>
      </c>
      <c r="O12" s="22">
        <v>24</v>
      </c>
      <c r="P12" s="239">
        <f>IF(O12="","",(O12/24)*100)</f>
        <v>100</v>
      </c>
      <c r="Q12" s="205">
        <v>3</v>
      </c>
      <c r="R12" s="247" t="s">
        <v>114</v>
      </c>
      <c r="S12" s="248"/>
      <c r="T12" s="249"/>
      <c r="U12" s="250"/>
      <c r="V12" s="209">
        <v>219</v>
      </c>
      <c r="W12" s="109">
        <v>51</v>
      </c>
      <c r="X12" s="110">
        <v>8.4</v>
      </c>
      <c r="Y12" s="70" t="s">
        <v>115</v>
      </c>
    </row>
    <row r="13" spans="2:25" ht="15" customHeight="1" x14ac:dyDescent="0.2">
      <c r="B13" s="17">
        <v>3</v>
      </c>
      <c r="C13" s="20">
        <v>-30.3</v>
      </c>
      <c r="D13" s="20">
        <v>-35.200000000000003</v>
      </c>
      <c r="E13" s="20">
        <v>-33.6</v>
      </c>
      <c r="F13" s="133"/>
      <c r="G13" s="178"/>
      <c r="H13" s="134"/>
      <c r="I13" s="86" t="s">
        <v>89</v>
      </c>
      <c r="J13" s="86" t="s">
        <v>89</v>
      </c>
      <c r="K13" s="226"/>
      <c r="L13" s="20">
        <v>11.7</v>
      </c>
      <c r="M13" s="19">
        <v>17</v>
      </c>
      <c r="N13" s="234" t="s">
        <v>113</v>
      </c>
      <c r="O13" s="22">
        <v>16.3</v>
      </c>
      <c r="P13" s="239">
        <f>IF(O13="","",(O13/24)*100)</f>
        <v>67.916666666666671</v>
      </c>
      <c r="Q13" s="205">
        <v>5</v>
      </c>
      <c r="R13" s="247" t="s">
        <v>116</v>
      </c>
      <c r="S13" s="248"/>
      <c r="T13" s="249"/>
      <c r="U13" s="250"/>
      <c r="V13" s="209">
        <v>244</v>
      </c>
      <c r="W13" s="109">
        <v>26.4</v>
      </c>
      <c r="X13" s="110">
        <v>9.3000000000000007</v>
      </c>
      <c r="Y13" s="70" t="s">
        <v>113</v>
      </c>
    </row>
    <row r="14" spans="2:25" ht="15" customHeight="1" thickBot="1" x14ac:dyDescent="0.25">
      <c r="B14" s="19">
        <v>4</v>
      </c>
      <c r="C14" s="20">
        <v>-32.6</v>
      </c>
      <c r="D14" s="20">
        <v>-39.299999999999997</v>
      </c>
      <c r="E14" s="20">
        <v>-35.700000000000003</v>
      </c>
      <c r="F14" s="133"/>
      <c r="G14" s="178"/>
      <c r="H14" s="134"/>
      <c r="I14" s="86" t="s">
        <v>89</v>
      </c>
      <c r="J14" s="86" t="s">
        <v>89</v>
      </c>
      <c r="K14" s="226"/>
      <c r="L14" s="20">
        <v>7.3</v>
      </c>
      <c r="M14" s="19">
        <v>14</v>
      </c>
      <c r="N14" s="234" t="s">
        <v>109</v>
      </c>
      <c r="O14" s="22">
        <v>15.6</v>
      </c>
      <c r="P14" s="239">
        <v>65</v>
      </c>
      <c r="Q14" s="205">
        <v>6</v>
      </c>
      <c r="R14" s="247" t="s">
        <v>117</v>
      </c>
      <c r="S14" s="248"/>
      <c r="T14" s="249"/>
      <c r="U14" s="250"/>
      <c r="V14" s="209">
        <v>153</v>
      </c>
      <c r="W14" s="109">
        <v>28.3</v>
      </c>
      <c r="X14" s="110">
        <v>5.6</v>
      </c>
      <c r="Y14" s="70" t="s">
        <v>118</v>
      </c>
    </row>
    <row r="15" spans="2:25" ht="15" customHeight="1" thickBot="1" x14ac:dyDescent="0.25">
      <c r="B15" s="17">
        <v>5</v>
      </c>
      <c r="C15" s="24">
        <v>-29.5</v>
      </c>
      <c r="D15" s="24">
        <v>-38.1</v>
      </c>
      <c r="E15" s="24">
        <v>-34.700000000000003</v>
      </c>
      <c r="F15" s="135"/>
      <c r="G15" s="180"/>
      <c r="H15" s="136"/>
      <c r="I15" s="231" t="s">
        <v>89</v>
      </c>
      <c r="J15" s="231" t="s">
        <v>89</v>
      </c>
      <c r="K15" s="227"/>
      <c r="L15" s="24">
        <v>6.5</v>
      </c>
      <c r="M15" s="82">
        <v>14</v>
      </c>
      <c r="N15" s="235" t="s">
        <v>119</v>
      </c>
      <c r="O15" s="23">
        <v>11.2</v>
      </c>
      <c r="P15" s="240">
        <f t="shared" si="0"/>
        <v>46.666666666666664</v>
      </c>
      <c r="Q15" s="206">
        <v>6</v>
      </c>
      <c r="R15" s="251" t="s">
        <v>120</v>
      </c>
      <c r="S15" s="252"/>
      <c r="T15" s="253"/>
      <c r="U15" s="254"/>
      <c r="V15" s="210">
        <v>129</v>
      </c>
      <c r="W15" s="111">
        <v>37.4</v>
      </c>
      <c r="X15" s="112">
        <v>4.7</v>
      </c>
      <c r="Y15" s="83" t="s">
        <v>115</v>
      </c>
    </row>
    <row r="16" spans="2:25" ht="15" customHeight="1" thickBot="1" x14ac:dyDescent="0.25">
      <c r="B16" s="19">
        <v>6</v>
      </c>
      <c r="C16" s="79">
        <v>-29.5</v>
      </c>
      <c r="D16" s="79">
        <v>-39.9</v>
      </c>
      <c r="E16" s="79">
        <v>-35.799999999999997</v>
      </c>
      <c r="F16" s="131"/>
      <c r="G16" s="179"/>
      <c r="H16" s="132"/>
      <c r="I16" s="87" t="s">
        <v>89</v>
      </c>
      <c r="J16" s="87" t="s">
        <v>89</v>
      </c>
      <c r="K16" s="225"/>
      <c r="L16" s="79">
        <v>6.4</v>
      </c>
      <c r="M16" s="17">
        <v>12</v>
      </c>
      <c r="N16" s="236" t="s">
        <v>121</v>
      </c>
      <c r="O16" s="85">
        <v>17.7</v>
      </c>
      <c r="P16" s="238">
        <v>74</v>
      </c>
      <c r="Q16" s="207">
        <v>5</v>
      </c>
      <c r="R16" s="281" t="s">
        <v>122</v>
      </c>
      <c r="S16" s="282"/>
      <c r="T16" s="283"/>
      <c r="U16" s="284"/>
      <c r="V16" s="208">
        <v>139</v>
      </c>
      <c r="W16" s="106">
        <v>89</v>
      </c>
      <c r="X16" s="113">
        <v>5</v>
      </c>
      <c r="Y16" s="81" t="s">
        <v>121</v>
      </c>
    </row>
    <row r="17" spans="2:25" ht="15" customHeight="1" x14ac:dyDescent="0.2">
      <c r="B17" s="17">
        <v>7</v>
      </c>
      <c r="C17" s="20">
        <v>-38.700000000000003</v>
      </c>
      <c r="D17" s="20">
        <v>-40.799999999999997</v>
      </c>
      <c r="E17" s="20">
        <v>-40.1</v>
      </c>
      <c r="F17" s="133"/>
      <c r="G17" s="178"/>
      <c r="H17" s="134"/>
      <c r="I17" s="86" t="s">
        <v>89</v>
      </c>
      <c r="J17" s="86" t="s">
        <v>89</v>
      </c>
      <c r="K17" s="226"/>
      <c r="L17" s="20">
        <v>7.7</v>
      </c>
      <c r="M17" s="19">
        <v>13</v>
      </c>
      <c r="N17" s="234" t="s">
        <v>121</v>
      </c>
      <c r="O17" s="22">
        <v>23.8</v>
      </c>
      <c r="P17" s="239">
        <v>99</v>
      </c>
      <c r="Q17" s="205">
        <v>3</v>
      </c>
      <c r="R17" s="247" t="s">
        <v>123</v>
      </c>
      <c r="S17" s="248"/>
      <c r="T17" s="249"/>
      <c r="U17" s="250"/>
      <c r="V17" s="209">
        <v>160</v>
      </c>
      <c r="W17" s="109">
        <v>69.900000000000006</v>
      </c>
      <c r="X17" s="110">
        <v>6.1</v>
      </c>
      <c r="Y17" s="70" t="s">
        <v>124</v>
      </c>
    </row>
    <row r="18" spans="2:25" ht="15" customHeight="1" thickBot="1" x14ac:dyDescent="0.25">
      <c r="B18" s="19">
        <v>8</v>
      </c>
      <c r="C18" s="20">
        <v>-37</v>
      </c>
      <c r="D18" s="20">
        <v>-42.2</v>
      </c>
      <c r="E18" s="20">
        <v>-39.700000000000003</v>
      </c>
      <c r="F18" s="133"/>
      <c r="G18" s="178"/>
      <c r="H18" s="134"/>
      <c r="I18" s="86" t="s">
        <v>89</v>
      </c>
      <c r="J18" s="86" t="s">
        <v>89</v>
      </c>
      <c r="K18" s="226"/>
      <c r="L18" s="20">
        <v>7.2</v>
      </c>
      <c r="M18" s="19">
        <v>16</v>
      </c>
      <c r="N18" s="234" t="s">
        <v>125</v>
      </c>
      <c r="O18" s="22">
        <v>17.399999999999999</v>
      </c>
      <c r="P18" s="239">
        <f t="shared" si="0"/>
        <v>72.5</v>
      </c>
      <c r="Q18" s="205">
        <v>5</v>
      </c>
      <c r="R18" s="247" t="s">
        <v>114</v>
      </c>
      <c r="S18" s="248"/>
      <c r="T18" s="249"/>
      <c r="U18" s="250"/>
      <c r="V18" s="209">
        <v>150</v>
      </c>
      <c r="W18" s="109">
        <v>15.3</v>
      </c>
      <c r="X18" s="110">
        <v>6</v>
      </c>
      <c r="Y18" s="70" t="s">
        <v>119</v>
      </c>
    </row>
    <row r="19" spans="2:25" ht="15" customHeight="1" x14ac:dyDescent="0.2">
      <c r="B19" s="17">
        <v>9</v>
      </c>
      <c r="C19" s="20">
        <v>-35.799999999999997</v>
      </c>
      <c r="D19" s="20">
        <v>-38.4</v>
      </c>
      <c r="E19" s="20">
        <v>-37</v>
      </c>
      <c r="F19" s="133"/>
      <c r="G19" s="178"/>
      <c r="H19" s="134"/>
      <c r="I19" s="86" t="s">
        <v>89</v>
      </c>
      <c r="J19" s="86" t="s">
        <v>89</v>
      </c>
      <c r="K19" s="226"/>
      <c r="L19" s="20">
        <v>12.1</v>
      </c>
      <c r="M19" s="19">
        <v>18</v>
      </c>
      <c r="N19" s="234" t="s">
        <v>109</v>
      </c>
      <c r="O19" s="22">
        <v>3.9</v>
      </c>
      <c r="P19" s="239">
        <f t="shared" si="0"/>
        <v>16.25</v>
      </c>
      <c r="Q19" s="205">
        <v>8</v>
      </c>
      <c r="R19" s="247" t="s">
        <v>114</v>
      </c>
      <c r="S19" s="248"/>
      <c r="T19" s="249"/>
      <c r="U19" s="250"/>
      <c r="V19" s="209">
        <v>253</v>
      </c>
      <c r="W19" s="109">
        <v>343.8</v>
      </c>
      <c r="X19" s="110">
        <v>10.4</v>
      </c>
      <c r="Y19" s="70" t="s">
        <v>109</v>
      </c>
    </row>
    <row r="20" spans="2:25" ht="15" customHeight="1" thickBot="1" x14ac:dyDescent="0.25">
      <c r="B20" s="19">
        <v>10</v>
      </c>
      <c r="C20" s="24">
        <v>-35.9</v>
      </c>
      <c r="D20" s="24">
        <v>-41</v>
      </c>
      <c r="E20" s="24">
        <v>-38.4</v>
      </c>
      <c r="F20" s="135"/>
      <c r="G20" s="180"/>
      <c r="H20" s="136"/>
      <c r="I20" s="231" t="s">
        <v>89</v>
      </c>
      <c r="J20" s="231" t="s">
        <v>89</v>
      </c>
      <c r="K20" s="227"/>
      <c r="L20" s="24">
        <v>5.5</v>
      </c>
      <c r="M20" s="82">
        <v>16</v>
      </c>
      <c r="N20" s="235" t="s">
        <v>126</v>
      </c>
      <c r="O20" s="23">
        <v>6.9</v>
      </c>
      <c r="P20" s="240">
        <f t="shared" si="0"/>
        <v>28.750000000000004</v>
      </c>
      <c r="Q20" s="206">
        <v>7</v>
      </c>
      <c r="R20" s="251" t="s">
        <v>114</v>
      </c>
      <c r="S20" s="252"/>
      <c r="T20" s="253"/>
      <c r="U20" s="254"/>
      <c r="V20" s="211">
        <v>114</v>
      </c>
      <c r="W20" s="111">
        <v>342.3</v>
      </c>
      <c r="X20" s="112">
        <v>4.4000000000000004</v>
      </c>
      <c r="Y20" s="83" t="s">
        <v>109</v>
      </c>
    </row>
    <row r="21" spans="2:25" ht="15" customHeight="1" x14ac:dyDescent="0.2">
      <c r="B21" s="17">
        <v>11</v>
      </c>
      <c r="C21" s="79">
        <v>-32.700000000000003</v>
      </c>
      <c r="D21" s="79">
        <v>-36.4</v>
      </c>
      <c r="E21" s="79">
        <v>-33.700000000000003</v>
      </c>
      <c r="F21" s="131"/>
      <c r="G21" s="179"/>
      <c r="H21" s="132"/>
      <c r="I21" s="87" t="s">
        <v>89</v>
      </c>
      <c r="J21" s="87" t="s">
        <v>89</v>
      </c>
      <c r="K21" s="225"/>
      <c r="L21" s="79">
        <v>12</v>
      </c>
      <c r="M21" s="17">
        <v>22</v>
      </c>
      <c r="N21" s="236" t="s">
        <v>109</v>
      </c>
      <c r="O21" s="85">
        <v>0.6</v>
      </c>
      <c r="P21" s="238">
        <f t="shared" si="0"/>
        <v>2.5</v>
      </c>
      <c r="Q21" s="207">
        <v>8</v>
      </c>
      <c r="R21" s="281" t="s">
        <v>127</v>
      </c>
      <c r="S21" s="282"/>
      <c r="T21" s="283"/>
      <c r="U21" s="284"/>
      <c r="V21" s="208">
        <v>251</v>
      </c>
      <c r="W21" s="106">
        <v>358.3</v>
      </c>
      <c r="X21" s="113">
        <v>10.5</v>
      </c>
      <c r="Y21" s="81" t="s">
        <v>109</v>
      </c>
    </row>
    <row r="22" spans="2:25" ht="15" customHeight="1" thickBot="1" x14ac:dyDescent="0.25">
      <c r="B22" s="19">
        <v>12</v>
      </c>
      <c r="C22" s="20">
        <v>-34.700000000000003</v>
      </c>
      <c r="D22" s="20">
        <v>-37.299999999999997</v>
      </c>
      <c r="E22" s="20">
        <v>-35.9</v>
      </c>
      <c r="F22" s="133"/>
      <c r="G22" s="178"/>
      <c r="H22" s="134"/>
      <c r="I22" s="86" t="s">
        <v>89</v>
      </c>
      <c r="J22" s="86" t="s">
        <v>89</v>
      </c>
      <c r="K22" s="226"/>
      <c r="L22" s="20">
        <v>9.9</v>
      </c>
      <c r="M22" s="19">
        <v>18</v>
      </c>
      <c r="N22" s="234" t="s">
        <v>109</v>
      </c>
      <c r="O22" s="22">
        <v>5.5</v>
      </c>
      <c r="P22" s="239">
        <f t="shared" si="0"/>
        <v>22.916666666666664</v>
      </c>
      <c r="Q22" s="205">
        <v>8</v>
      </c>
      <c r="R22" s="247" t="s">
        <v>128</v>
      </c>
      <c r="S22" s="248"/>
      <c r="T22" s="249"/>
      <c r="U22" s="250"/>
      <c r="V22" s="209">
        <v>207</v>
      </c>
      <c r="W22" s="109">
        <v>345</v>
      </c>
      <c r="X22" s="110">
        <v>8.6999999999999993</v>
      </c>
      <c r="Y22" s="70" t="s">
        <v>109</v>
      </c>
    </row>
    <row r="23" spans="2:25" ht="15" customHeight="1" x14ac:dyDescent="0.2">
      <c r="B23" s="17">
        <v>13</v>
      </c>
      <c r="C23" s="20">
        <v>-35.9</v>
      </c>
      <c r="D23" s="20">
        <v>-40.4</v>
      </c>
      <c r="E23" s="20">
        <v>-38.9</v>
      </c>
      <c r="F23" s="133"/>
      <c r="G23" s="178"/>
      <c r="H23" s="134"/>
      <c r="I23" s="86" t="s">
        <v>89</v>
      </c>
      <c r="J23" s="86" t="s">
        <v>89</v>
      </c>
      <c r="K23" s="226"/>
      <c r="L23" s="20">
        <v>5.7</v>
      </c>
      <c r="M23" s="19">
        <v>13</v>
      </c>
      <c r="N23" s="234" t="s">
        <v>129</v>
      </c>
      <c r="O23" s="22">
        <v>19.8</v>
      </c>
      <c r="P23" s="239">
        <v>82.5</v>
      </c>
      <c r="Q23" s="205">
        <v>6</v>
      </c>
      <c r="R23" s="247" t="s">
        <v>123</v>
      </c>
      <c r="S23" s="248"/>
      <c r="T23" s="249"/>
      <c r="U23" s="250"/>
      <c r="V23" s="209">
        <v>119</v>
      </c>
      <c r="W23" s="109">
        <v>97.6</v>
      </c>
      <c r="X23" s="110">
        <v>4.2</v>
      </c>
      <c r="Y23" s="70" t="s">
        <v>121</v>
      </c>
    </row>
    <row r="24" spans="2:25" ht="15" customHeight="1" thickBot="1" x14ac:dyDescent="0.25">
      <c r="B24" s="19">
        <v>14</v>
      </c>
      <c r="C24" s="20">
        <v>-37.5</v>
      </c>
      <c r="D24" s="20">
        <v>-45</v>
      </c>
      <c r="E24" s="20">
        <v>-41.6</v>
      </c>
      <c r="F24" s="133"/>
      <c r="G24" s="178"/>
      <c r="H24" s="134"/>
      <c r="I24" s="86" t="s">
        <v>89</v>
      </c>
      <c r="J24" s="86" t="s">
        <v>89</v>
      </c>
      <c r="K24" s="226"/>
      <c r="L24" s="20">
        <v>8.1999999999999993</v>
      </c>
      <c r="M24" s="19">
        <v>14</v>
      </c>
      <c r="N24" s="234" t="s">
        <v>121</v>
      </c>
      <c r="O24" s="22">
        <v>21.2</v>
      </c>
      <c r="P24" s="239">
        <f t="shared" si="0"/>
        <v>88.333333333333329</v>
      </c>
      <c r="Q24" s="205">
        <v>4</v>
      </c>
      <c r="R24" s="247" t="s">
        <v>123</v>
      </c>
      <c r="S24" s="248"/>
      <c r="T24" s="249"/>
      <c r="U24" s="250"/>
      <c r="V24" s="209">
        <v>170</v>
      </c>
      <c r="W24" s="109">
        <v>110.7</v>
      </c>
      <c r="X24" s="110">
        <v>6.8</v>
      </c>
      <c r="Y24" s="70" t="s">
        <v>129</v>
      </c>
    </row>
    <row r="25" spans="2:25" ht="15" customHeight="1" thickBot="1" x14ac:dyDescent="0.25">
      <c r="B25" s="17">
        <v>15</v>
      </c>
      <c r="C25" s="24">
        <v>-44.5</v>
      </c>
      <c r="D25" s="24">
        <v>-47.2</v>
      </c>
      <c r="E25" s="24">
        <v>-46.1</v>
      </c>
      <c r="F25" s="135"/>
      <c r="G25" s="180"/>
      <c r="H25" s="136"/>
      <c r="I25" s="231" t="s">
        <v>89</v>
      </c>
      <c r="J25" s="231" t="s">
        <v>89</v>
      </c>
      <c r="K25" s="227"/>
      <c r="L25" s="24">
        <v>8.9</v>
      </c>
      <c r="M25" s="82">
        <v>14</v>
      </c>
      <c r="N25" s="235" t="s">
        <v>129</v>
      </c>
      <c r="O25" s="23">
        <v>24</v>
      </c>
      <c r="P25" s="240">
        <v>100</v>
      </c>
      <c r="Q25" s="206">
        <v>3</v>
      </c>
      <c r="R25" s="251" t="s">
        <v>117</v>
      </c>
      <c r="S25" s="252"/>
      <c r="T25" s="253"/>
      <c r="U25" s="254"/>
      <c r="V25" s="211">
        <v>185</v>
      </c>
      <c r="W25" s="111">
        <v>101.9</v>
      </c>
      <c r="X25" s="112">
        <v>7.4</v>
      </c>
      <c r="Y25" s="83" t="s">
        <v>124</v>
      </c>
    </row>
    <row r="26" spans="2:25" ht="15" customHeight="1" thickBot="1" x14ac:dyDescent="0.25">
      <c r="B26" s="19">
        <v>16</v>
      </c>
      <c r="C26" s="79">
        <v>-44.7</v>
      </c>
      <c r="D26" s="79">
        <v>-46.9</v>
      </c>
      <c r="E26" s="79">
        <v>-45.6</v>
      </c>
      <c r="F26" s="131"/>
      <c r="G26" s="179"/>
      <c r="H26" s="132"/>
      <c r="I26" s="87" t="s">
        <v>89</v>
      </c>
      <c r="J26" s="87" t="s">
        <v>89</v>
      </c>
      <c r="K26" s="225"/>
      <c r="L26" s="79">
        <v>12.1</v>
      </c>
      <c r="M26" s="17">
        <v>16</v>
      </c>
      <c r="N26" s="236" t="s">
        <v>124</v>
      </c>
      <c r="O26" s="85">
        <v>23.8</v>
      </c>
      <c r="P26" s="238">
        <f t="shared" si="0"/>
        <v>99.166666666666671</v>
      </c>
      <c r="Q26" s="207">
        <v>1</v>
      </c>
      <c r="R26" s="281" t="s">
        <v>123</v>
      </c>
      <c r="S26" s="282"/>
      <c r="T26" s="283"/>
      <c r="U26" s="284"/>
      <c r="V26" s="208">
        <v>253</v>
      </c>
      <c r="W26" s="106">
        <v>88.4</v>
      </c>
      <c r="X26" s="113">
        <v>10.1</v>
      </c>
      <c r="Y26" s="81" t="s">
        <v>121</v>
      </c>
    </row>
    <row r="27" spans="2:25" ht="15" customHeight="1" x14ac:dyDescent="0.2">
      <c r="B27" s="17">
        <v>17</v>
      </c>
      <c r="C27" s="20">
        <v>-45.2</v>
      </c>
      <c r="D27" s="20">
        <v>-49.4</v>
      </c>
      <c r="E27" s="20">
        <v>-48.2</v>
      </c>
      <c r="F27" s="133"/>
      <c r="G27" s="178"/>
      <c r="H27" s="134"/>
      <c r="I27" s="86" t="s">
        <v>89</v>
      </c>
      <c r="J27" s="86" t="s">
        <v>89</v>
      </c>
      <c r="K27" s="226"/>
      <c r="L27" s="20">
        <v>9</v>
      </c>
      <c r="M27" s="19">
        <v>18</v>
      </c>
      <c r="N27" s="234" t="s">
        <v>118</v>
      </c>
      <c r="O27" s="22">
        <v>24</v>
      </c>
      <c r="P27" s="239">
        <f t="shared" si="0"/>
        <v>100</v>
      </c>
      <c r="Q27" s="205">
        <v>3</v>
      </c>
      <c r="R27" s="281" t="s">
        <v>123</v>
      </c>
      <c r="S27" s="282"/>
      <c r="T27" s="283"/>
      <c r="U27" s="284"/>
      <c r="V27" s="209">
        <v>47</v>
      </c>
      <c r="W27" s="109">
        <v>57.2</v>
      </c>
      <c r="X27" s="110">
        <v>4.8</v>
      </c>
      <c r="Y27" s="70" t="s">
        <v>115</v>
      </c>
    </row>
    <row r="28" spans="2:25" ht="15" customHeight="1" thickBot="1" x14ac:dyDescent="0.25">
      <c r="B28" s="19">
        <v>18</v>
      </c>
      <c r="C28" s="20">
        <v>-45</v>
      </c>
      <c r="D28" s="20">
        <v>-49.6</v>
      </c>
      <c r="E28" s="20">
        <v>-47.1</v>
      </c>
      <c r="F28" s="133"/>
      <c r="G28" s="178"/>
      <c r="H28" s="134"/>
      <c r="I28" s="86" t="s">
        <v>89</v>
      </c>
      <c r="J28" s="86" t="s">
        <v>89</v>
      </c>
      <c r="K28" s="226"/>
      <c r="L28" s="20">
        <v>10.199999999999999</v>
      </c>
      <c r="M28" s="19">
        <v>18</v>
      </c>
      <c r="N28" s="234" t="s">
        <v>113</v>
      </c>
      <c r="O28" s="22">
        <v>24</v>
      </c>
      <c r="P28" s="239">
        <v>100</v>
      </c>
      <c r="Q28" s="205">
        <v>2</v>
      </c>
      <c r="R28" s="247" t="s">
        <v>123</v>
      </c>
      <c r="S28" s="248"/>
      <c r="T28" s="249"/>
      <c r="U28" s="250"/>
      <c r="V28" s="209">
        <v>213</v>
      </c>
      <c r="W28" s="109">
        <v>56.3</v>
      </c>
      <c r="X28" s="110">
        <v>8.8000000000000007</v>
      </c>
      <c r="Y28" s="70" t="s">
        <v>118</v>
      </c>
    </row>
    <row r="29" spans="2:25" ht="15" customHeight="1" x14ac:dyDescent="0.2">
      <c r="B29" s="17">
        <v>19</v>
      </c>
      <c r="C29" s="20">
        <v>-44</v>
      </c>
      <c r="D29" s="20">
        <v>-50.1</v>
      </c>
      <c r="E29" s="20">
        <v>-47.5</v>
      </c>
      <c r="F29" s="133"/>
      <c r="G29" s="178"/>
      <c r="H29" s="134"/>
      <c r="I29" s="86" t="s">
        <v>89</v>
      </c>
      <c r="J29" s="86" t="s">
        <v>89</v>
      </c>
      <c r="K29" s="226"/>
      <c r="L29" s="20">
        <v>9.5</v>
      </c>
      <c r="M29" s="19">
        <v>20</v>
      </c>
      <c r="N29" s="234" t="s">
        <v>113</v>
      </c>
      <c r="O29" s="203">
        <v>21.6</v>
      </c>
      <c r="P29" s="241">
        <f t="shared" si="0"/>
        <v>90</v>
      </c>
      <c r="Q29" s="205">
        <v>4</v>
      </c>
      <c r="R29" s="247" t="s">
        <v>114</v>
      </c>
      <c r="S29" s="248"/>
      <c r="T29" s="249"/>
      <c r="U29" s="250"/>
      <c r="V29" s="209">
        <v>33</v>
      </c>
      <c r="W29" s="109">
        <v>36</v>
      </c>
      <c r="X29" s="110">
        <v>7.4</v>
      </c>
      <c r="Y29" s="70" t="s">
        <v>118</v>
      </c>
    </row>
    <row r="30" spans="2:25" ht="15" customHeight="1" thickBot="1" x14ac:dyDescent="0.25">
      <c r="B30" s="19">
        <v>20</v>
      </c>
      <c r="C30" s="24">
        <v>-43.6</v>
      </c>
      <c r="D30" s="24">
        <v>-49.9</v>
      </c>
      <c r="E30" s="24">
        <v>-45.7</v>
      </c>
      <c r="F30" s="135"/>
      <c r="G30" s="180"/>
      <c r="H30" s="136"/>
      <c r="I30" s="231" t="s">
        <v>89</v>
      </c>
      <c r="J30" s="231" t="s">
        <v>89</v>
      </c>
      <c r="K30" s="227"/>
      <c r="L30" s="24">
        <v>5.6</v>
      </c>
      <c r="M30" s="82">
        <v>9</v>
      </c>
      <c r="N30" s="235" t="s">
        <v>130</v>
      </c>
      <c r="O30" s="23">
        <v>11.1</v>
      </c>
      <c r="P30" s="240">
        <f t="shared" si="0"/>
        <v>46.25</v>
      </c>
      <c r="Q30" s="206">
        <v>6</v>
      </c>
      <c r="R30" s="247" t="s">
        <v>131</v>
      </c>
      <c r="S30" s="248"/>
      <c r="T30" s="249"/>
      <c r="U30" s="250"/>
      <c r="V30" s="211">
        <v>116</v>
      </c>
      <c r="W30" s="111">
        <v>60.3</v>
      </c>
      <c r="X30" s="112">
        <v>3.7</v>
      </c>
      <c r="Y30" s="83" t="s">
        <v>119</v>
      </c>
    </row>
    <row r="31" spans="2:25" ht="15" customHeight="1" x14ac:dyDescent="0.2">
      <c r="B31" s="17">
        <v>21</v>
      </c>
      <c r="C31" s="79">
        <v>-40.4</v>
      </c>
      <c r="D31" s="79">
        <v>-50.2</v>
      </c>
      <c r="E31" s="79">
        <v>-46.6</v>
      </c>
      <c r="F31" s="131"/>
      <c r="G31" s="179"/>
      <c r="H31" s="132"/>
      <c r="I31" s="87">
        <v>0</v>
      </c>
      <c r="J31" s="87">
        <v>0</v>
      </c>
      <c r="K31" s="225"/>
      <c r="L31" s="79">
        <v>10.4</v>
      </c>
      <c r="M31" s="17">
        <v>16</v>
      </c>
      <c r="N31" s="236" t="s">
        <v>129</v>
      </c>
      <c r="O31" s="85">
        <v>18.399999999999999</v>
      </c>
      <c r="P31" s="238">
        <f t="shared" si="0"/>
        <v>76.666666666666657</v>
      </c>
      <c r="Q31" s="207">
        <v>3</v>
      </c>
      <c r="R31" s="281" t="s">
        <v>132</v>
      </c>
      <c r="S31" s="282"/>
      <c r="T31" s="283"/>
      <c r="U31" s="284"/>
      <c r="V31" s="208">
        <v>217</v>
      </c>
      <c r="W31" s="106">
        <v>112.3</v>
      </c>
      <c r="X31" s="113">
        <v>8.8000000000000007</v>
      </c>
      <c r="Y31" s="81" t="s">
        <v>129</v>
      </c>
    </row>
    <row r="32" spans="2:25" ht="15" customHeight="1" thickBot="1" x14ac:dyDescent="0.25">
      <c r="B32" s="19">
        <v>22</v>
      </c>
      <c r="C32" s="20">
        <v>-49</v>
      </c>
      <c r="D32" s="20">
        <v>-54.7</v>
      </c>
      <c r="E32" s="20">
        <v>-51.1</v>
      </c>
      <c r="F32" s="133"/>
      <c r="G32" s="178"/>
      <c r="H32" s="134"/>
      <c r="I32" s="86">
        <v>0</v>
      </c>
      <c r="J32" s="86">
        <v>0</v>
      </c>
      <c r="K32" s="226"/>
      <c r="L32" s="20">
        <v>7.4</v>
      </c>
      <c r="M32" s="19">
        <v>13</v>
      </c>
      <c r="N32" s="234" t="s">
        <v>124</v>
      </c>
      <c r="O32" s="22">
        <v>20.399999999999999</v>
      </c>
      <c r="P32" s="239">
        <v>85</v>
      </c>
      <c r="Q32" s="205">
        <v>3</v>
      </c>
      <c r="R32" s="247"/>
      <c r="S32" s="248"/>
      <c r="T32" s="249"/>
      <c r="U32" s="250"/>
      <c r="V32" s="209">
        <v>155</v>
      </c>
      <c r="W32" s="109">
        <v>98.4</v>
      </c>
      <c r="X32" s="110">
        <v>5.6</v>
      </c>
      <c r="Y32" s="70" t="s">
        <v>121</v>
      </c>
    </row>
    <row r="33" spans="2:26" ht="15" customHeight="1" x14ac:dyDescent="0.2">
      <c r="B33" s="17">
        <v>23</v>
      </c>
      <c r="C33" s="20">
        <v>-49.1</v>
      </c>
      <c r="D33" s="20">
        <v>-54</v>
      </c>
      <c r="E33" s="20">
        <v>-52.3</v>
      </c>
      <c r="F33" s="133"/>
      <c r="G33" s="178"/>
      <c r="H33" s="134"/>
      <c r="I33" s="86" t="s">
        <v>89</v>
      </c>
      <c r="J33" s="86" t="s">
        <v>89</v>
      </c>
      <c r="K33" s="226"/>
      <c r="L33" s="20">
        <v>7.6</v>
      </c>
      <c r="M33" s="19">
        <v>15</v>
      </c>
      <c r="N33" s="234" t="s">
        <v>118</v>
      </c>
      <c r="O33" s="22">
        <v>19</v>
      </c>
      <c r="P33" s="239">
        <v>79.2</v>
      </c>
      <c r="Q33" s="205">
        <v>5</v>
      </c>
      <c r="R33" s="247" t="s">
        <v>114</v>
      </c>
      <c r="S33" s="248"/>
      <c r="T33" s="249"/>
      <c r="U33" s="250"/>
      <c r="V33" s="209">
        <v>159</v>
      </c>
      <c r="W33" s="109">
        <v>72.599999999999994</v>
      </c>
      <c r="X33" s="110">
        <v>6</v>
      </c>
      <c r="Y33" s="70" t="s">
        <v>118</v>
      </c>
    </row>
    <row r="34" spans="2:26" ht="15" customHeight="1" thickBot="1" x14ac:dyDescent="0.25">
      <c r="B34" s="19">
        <v>24</v>
      </c>
      <c r="C34" s="20">
        <v>-40.299999999999997</v>
      </c>
      <c r="D34" s="20">
        <v>-56</v>
      </c>
      <c r="E34" s="20">
        <v>-43.9</v>
      </c>
      <c r="F34" s="133"/>
      <c r="G34" s="178"/>
      <c r="H34" s="134"/>
      <c r="I34" s="86" t="s">
        <v>89</v>
      </c>
      <c r="J34" s="86" t="s">
        <v>89</v>
      </c>
      <c r="K34" s="226"/>
      <c r="L34" s="20">
        <v>11.9</v>
      </c>
      <c r="M34" s="19">
        <v>18</v>
      </c>
      <c r="N34" s="234" t="s">
        <v>135</v>
      </c>
      <c r="O34" s="22">
        <v>3.8</v>
      </c>
      <c r="P34" s="239">
        <f t="shared" si="0"/>
        <v>15.833333333333332</v>
      </c>
      <c r="Q34" s="205">
        <v>7</v>
      </c>
      <c r="R34" s="247" t="s">
        <v>114</v>
      </c>
      <c r="S34" s="248"/>
      <c r="T34" s="249"/>
      <c r="U34" s="250"/>
      <c r="V34" s="209">
        <v>249</v>
      </c>
      <c r="W34" s="109">
        <v>25.8</v>
      </c>
      <c r="X34" s="110">
        <v>10</v>
      </c>
      <c r="Y34" s="70" t="s">
        <v>135</v>
      </c>
    </row>
    <row r="35" spans="2:26" ht="15" customHeight="1" thickBot="1" x14ac:dyDescent="0.25">
      <c r="B35" s="17">
        <v>25</v>
      </c>
      <c r="C35" s="24">
        <v>-41</v>
      </c>
      <c r="D35" s="24">
        <v>-47.5</v>
      </c>
      <c r="E35" s="24">
        <v>-43.4</v>
      </c>
      <c r="F35" s="135"/>
      <c r="G35" s="180"/>
      <c r="H35" s="136"/>
      <c r="I35" s="231" t="s">
        <v>89</v>
      </c>
      <c r="J35" s="231" t="s">
        <v>89</v>
      </c>
      <c r="K35" s="227"/>
      <c r="L35" s="24">
        <v>5.9</v>
      </c>
      <c r="M35" s="82">
        <v>16</v>
      </c>
      <c r="N35" s="235" t="s">
        <v>137</v>
      </c>
      <c r="O35" s="23">
        <v>7.2</v>
      </c>
      <c r="P35" s="240">
        <v>30</v>
      </c>
      <c r="Q35" s="206">
        <v>6</v>
      </c>
      <c r="R35" s="251" t="s">
        <v>123</v>
      </c>
      <c r="S35" s="252"/>
      <c r="T35" s="253"/>
      <c r="U35" s="254"/>
      <c r="V35" s="211">
        <v>124</v>
      </c>
      <c r="W35" s="111">
        <v>23</v>
      </c>
      <c r="X35" s="112">
        <v>3.7</v>
      </c>
      <c r="Y35" s="83" t="s">
        <v>135</v>
      </c>
    </row>
    <row r="36" spans="2:26" ht="15" customHeight="1" thickBot="1" x14ac:dyDescent="0.25">
      <c r="B36" s="19">
        <v>26</v>
      </c>
      <c r="C36" s="79">
        <v>-39.200000000000003</v>
      </c>
      <c r="D36" s="79">
        <v>-48.1</v>
      </c>
      <c r="E36" s="79">
        <v>-45.3</v>
      </c>
      <c r="F36" s="131"/>
      <c r="G36" s="179"/>
      <c r="H36" s="132"/>
      <c r="I36" s="87" t="s">
        <v>89</v>
      </c>
      <c r="J36" s="87" t="s">
        <v>89</v>
      </c>
      <c r="K36" s="225"/>
      <c r="L36" s="79">
        <v>8</v>
      </c>
      <c r="M36" s="17">
        <v>14</v>
      </c>
      <c r="N36" s="236" t="s">
        <v>138</v>
      </c>
      <c r="O36" s="85">
        <v>11.8</v>
      </c>
      <c r="P36" s="242">
        <f t="shared" si="0"/>
        <v>49.166666666666671</v>
      </c>
      <c r="Q36" s="87">
        <v>6</v>
      </c>
      <c r="R36" s="255" t="s">
        <v>123</v>
      </c>
      <c r="S36" s="256"/>
      <c r="T36" s="257"/>
      <c r="U36" s="258"/>
      <c r="V36" s="105">
        <v>166</v>
      </c>
      <c r="W36" s="114">
        <v>140.69999999999999</v>
      </c>
      <c r="X36" s="113">
        <v>6.3</v>
      </c>
      <c r="Y36" s="81" t="s">
        <v>130</v>
      </c>
    </row>
    <row r="37" spans="2:26" ht="15" customHeight="1" x14ac:dyDescent="0.2">
      <c r="B37" s="17">
        <v>27</v>
      </c>
      <c r="C37" s="20">
        <v>-36.5</v>
      </c>
      <c r="D37" s="20">
        <v>-47.5</v>
      </c>
      <c r="E37" s="20">
        <v>-41.4</v>
      </c>
      <c r="F37" s="133"/>
      <c r="G37" s="178"/>
      <c r="H37" s="134"/>
      <c r="I37" s="86" t="s">
        <v>89</v>
      </c>
      <c r="J37" s="86" t="s">
        <v>89</v>
      </c>
      <c r="K37" s="226"/>
      <c r="L37" s="20">
        <v>4.0999999999999996</v>
      </c>
      <c r="M37" s="19">
        <v>9</v>
      </c>
      <c r="N37" s="234" t="s">
        <v>139</v>
      </c>
      <c r="O37" s="201">
        <v>5.7</v>
      </c>
      <c r="P37" s="239">
        <v>23.8</v>
      </c>
      <c r="Q37" s="86">
        <v>7</v>
      </c>
      <c r="R37" s="259" t="s">
        <v>123</v>
      </c>
      <c r="S37" s="260"/>
      <c r="T37" s="261"/>
      <c r="U37" s="262"/>
      <c r="V37" s="108">
        <v>85</v>
      </c>
      <c r="W37" s="109">
        <v>136.6</v>
      </c>
      <c r="X37" s="110">
        <v>2.2999999999999998</v>
      </c>
      <c r="Y37" s="70" t="s">
        <v>140</v>
      </c>
    </row>
    <row r="38" spans="2:26" ht="15" customHeight="1" x14ac:dyDescent="0.2">
      <c r="B38" s="19">
        <v>28</v>
      </c>
      <c r="C38" s="20">
        <v>-42.2</v>
      </c>
      <c r="D38" s="20">
        <v>-51.8</v>
      </c>
      <c r="E38" s="20">
        <v>-48.2</v>
      </c>
      <c r="F38" s="133"/>
      <c r="G38" s="178"/>
      <c r="H38" s="134"/>
      <c r="I38" s="86" t="s">
        <v>89</v>
      </c>
      <c r="J38" s="86" t="s">
        <v>89</v>
      </c>
      <c r="K38" s="226"/>
      <c r="L38" s="20">
        <v>9</v>
      </c>
      <c r="M38" s="19">
        <v>17</v>
      </c>
      <c r="N38" s="234" t="s">
        <v>138</v>
      </c>
      <c r="O38" s="22">
        <v>14</v>
      </c>
      <c r="P38" s="239">
        <f t="shared" si="0"/>
        <v>58.333333333333336</v>
      </c>
      <c r="Q38" s="86">
        <v>4</v>
      </c>
      <c r="R38" s="259" t="s">
        <v>123</v>
      </c>
      <c r="S38" s="260"/>
      <c r="T38" s="261"/>
      <c r="U38" s="262"/>
      <c r="V38" s="108">
        <v>188</v>
      </c>
      <c r="W38" s="109">
        <v>105.7</v>
      </c>
      <c r="X38" s="110">
        <v>7.3</v>
      </c>
      <c r="Y38" s="70" t="s">
        <v>124</v>
      </c>
    </row>
    <row r="39" spans="2:26" ht="15" customHeight="1" x14ac:dyDescent="0.2">
      <c r="B39" s="19"/>
      <c r="C39" s="20"/>
      <c r="D39" s="20"/>
      <c r="E39" s="20"/>
      <c r="F39" s="133"/>
      <c r="G39" s="178"/>
      <c r="H39" s="134"/>
      <c r="I39" s="86"/>
      <c r="J39" s="86"/>
      <c r="K39" s="226"/>
      <c r="L39" s="20"/>
      <c r="M39" s="19"/>
      <c r="N39" s="234"/>
      <c r="O39" s="22"/>
      <c r="P39" s="239" t="str">
        <f t="shared" si="0"/>
        <v/>
      </c>
      <c r="Q39" s="86"/>
      <c r="R39" s="259"/>
      <c r="S39" s="260"/>
      <c r="T39" s="261"/>
      <c r="U39" s="262"/>
      <c r="V39" s="108"/>
      <c r="W39" s="109"/>
      <c r="X39" s="110"/>
      <c r="Y39" s="70"/>
    </row>
    <row r="40" spans="2:26" ht="15" customHeight="1" x14ac:dyDescent="0.2">
      <c r="B40" s="19"/>
      <c r="C40" s="20"/>
      <c r="D40" s="20"/>
      <c r="E40" s="20"/>
      <c r="F40" s="137"/>
      <c r="G40" s="182"/>
      <c r="H40" s="138"/>
      <c r="I40" s="86"/>
      <c r="J40" s="86"/>
      <c r="K40" s="226"/>
      <c r="L40" s="20"/>
      <c r="M40" s="19"/>
      <c r="N40" s="234"/>
      <c r="O40" s="22"/>
      <c r="P40" s="239" t="str">
        <f t="shared" si="0"/>
        <v/>
      </c>
      <c r="Q40" s="86"/>
      <c r="R40" s="259"/>
      <c r="S40" s="260"/>
      <c r="T40" s="261"/>
      <c r="U40" s="262"/>
      <c r="V40" s="108"/>
      <c r="W40" s="109"/>
      <c r="X40" s="110"/>
      <c r="Y40" s="70"/>
    </row>
    <row r="41" spans="2:26" ht="15" customHeight="1" thickBot="1" x14ac:dyDescent="0.25">
      <c r="B41" s="125"/>
      <c r="C41" s="126"/>
      <c r="D41" s="126"/>
      <c r="E41" s="126"/>
      <c r="F41" s="139"/>
      <c r="G41" s="183"/>
      <c r="H41" s="140"/>
      <c r="I41" s="127"/>
      <c r="J41" s="127"/>
      <c r="K41" s="228"/>
      <c r="L41" s="126"/>
      <c r="M41" s="237"/>
      <c r="N41" s="220"/>
      <c r="O41" s="125"/>
      <c r="P41" s="243" t="str">
        <f t="shared" si="0"/>
        <v/>
      </c>
      <c r="Q41" s="127"/>
      <c r="R41" s="263"/>
      <c r="S41" s="263"/>
      <c r="T41" s="264"/>
      <c r="U41" s="264"/>
      <c r="V41" s="128"/>
      <c r="W41" s="129"/>
      <c r="X41" s="130"/>
      <c r="Y41" s="220"/>
    </row>
    <row r="42" spans="2:26" ht="14.25" thickTop="1" thickBot="1" x14ac:dyDescent="0.25">
      <c r="B42" s="124" t="s">
        <v>29</v>
      </c>
      <c r="C42" s="217">
        <f>IF(C11="","",(SUM(C11:C41)))</f>
        <v>-1073.8</v>
      </c>
      <c r="D42" s="84">
        <f>IF(D11="","",(SUM(D11:D41)))</f>
        <v>-1247.8</v>
      </c>
      <c r="E42" s="218">
        <f>IF(E11="","",(SUM(E11:E41)))</f>
        <v>-1164.2000000000003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241</v>
      </c>
      <c r="M42" s="148"/>
      <c r="N42" s="148"/>
      <c r="O42" s="84">
        <f>IF(SUM(O11:O41)=0,"",SUM(O11:O41))</f>
        <v>424.6</v>
      </c>
      <c r="P42" s="77"/>
      <c r="Q42" s="77">
        <f>SUM(Q11:Q41)</f>
        <v>141</v>
      </c>
      <c r="R42" s="245"/>
      <c r="S42" s="245"/>
      <c r="T42" s="246"/>
      <c r="U42" s="246"/>
      <c r="V42" s="244">
        <f>SUM(V11:V41)</f>
        <v>4721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-38.4</v>
      </c>
      <c r="D43" s="150">
        <f>IF(D11="","",ROUND((AVERAGE(D11:D41)),1))</f>
        <v>-44.6</v>
      </c>
      <c r="E43" s="150">
        <f>IF(E11="","",ROUND((AVERAGE(E11:E41)),1))</f>
        <v>-41.6</v>
      </c>
      <c r="F43" s="120"/>
      <c r="G43" s="160"/>
      <c r="H43" s="121"/>
      <c r="I43" s="120"/>
      <c r="J43" s="122"/>
      <c r="K43" s="121"/>
      <c r="L43" s="151">
        <f>IF(L42="","", AVERAGE(L11:L41))</f>
        <v>8.6071428571428577</v>
      </c>
      <c r="M43" s="192" t="s">
        <v>96</v>
      </c>
      <c r="N43" s="193" t="s">
        <v>77</v>
      </c>
      <c r="O43" s="152">
        <f>AVERAGE(O11:O41)</f>
        <v>15.164285714285715</v>
      </c>
      <c r="P43" s="153">
        <f>AVERAGE(P11:P41)</f>
        <v>63.190476190476197</v>
      </c>
      <c r="Q43" s="154">
        <f>AVERAGE(Q11:Q41)</f>
        <v>5.0357142857142856</v>
      </c>
      <c r="R43" s="245"/>
      <c r="S43" s="245"/>
      <c r="T43" s="246"/>
      <c r="U43" s="246"/>
      <c r="V43" s="80"/>
      <c r="W43" s="155">
        <v>50.8</v>
      </c>
      <c r="X43" s="155">
        <v>4.8</v>
      </c>
      <c r="Y43" s="156">
        <v>350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87</v>
      </c>
      <c r="L44" s="213">
        <f>IF(L43="","Xkts", L43*0.86839)</f>
        <v>7.4743567857142859</v>
      </c>
      <c r="M44" s="195">
        <f>MAX(M11:M41)</f>
        <v>22</v>
      </c>
      <c r="N44" s="194">
        <v>350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88</v>
      </c>
      <c r="M45" s="219">
        <f>M44*0.86839</f>
        <v>19.104579999999999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85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269" t="s">
        <v>34</v>
      </c>
      <c r="C49" s="270"/>
      <c r="D49" s="270"/>
      <c r="E49" s="272"/>
      <c r="F49" s="273">
        <f>E43</f>
        <v>-41.6</v>
      </c>
      <c r="G49" s="274"/>
      <c r="I49" s="161" t="s">
        <v>35</v>
      </c>
      <c r="J49" s="162"/>
      <c r="K49" s="162"/>
      <c r="L49" s="165"/>
      <c r="M49" s="168" t="s">
        <v>89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275" t="s">
        <v>37</v>
      </c>
      <c r="C50" s="276"/>
      <c r="D50" s="276"/>
      <c r="E50" s="277"/>
      <c r="F50" s="278" t="s">
        <v>141</v>
      </c>
      <c r="G50" s="279"/>
      <c r="I50" s="161" t="s">
        <v>83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2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271" t="s">
        <v>81</v>
      </c>
      <c r="C51" s="271"/>
      <c r="D51" s="26">
        <f>IF(C42="","",MAX(C11:C41))</f>
        <v>-28.4</v>
      </c>
      <c r="E51" s="25" t="s">
        <v>38</v>
      </c>
      <c r="F51" s="197">
        <v>1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19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271" t="s">
        <v>82</v>
      </c>
      <c r="C52" s="271"/>
      <c r="D52" s="26">
        <f>IF(D42="","",MIN(D11:D41))</f>
        <v>-56</v>
      </c>
      <c r="E52" s="25" t="s">
        <v>38</v>
      </c>
      <c r="F52" s="197">
        <v>24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7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269" t="s">
        <v>42</v>
      </c>
      <c r="C54" s="270"/>
      <c r="D54" s="270"/>
      <c r="E54" s="270"/>
      <c r="F54" s="41"/>
      <c r="G54" s="50"/>
      <c r="I54" s="161" t="s">
        <v>35</v>
      </c>
      <c r="J54" s="162"/>
      <c r="K54" s="162"/>
      <c r="L54" s="165"/>
      <c r="M54" s="168" t="s">
        <v>89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269" t="s">
        <v>107</v>
      </c>
      <c r="C55" s="270"/>
      <c r="D55" s="270"/>
      <c r="E55" s="285"/>
      <c r="F55" s="269"/>
      <c r="G55" s="286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269" t="s">
        <v>104</v>
      </c>
      <c r="C56" s="270"/>
      <c r="D56" s="270"/>
      <c r="E56" s="285"/>
      <c r="F56" s="269"/>
      <c r="G56" s="286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269" t="s">
        <v>105</v>
      </c>
      <c r="C57" s="270"/>
      <c r="D57" s="270"/>
      <c r="E57" s="285"/>
      <c r="F57" s="269"/>
      <c r="G57" s="272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269" t="s">
        <v>106</v>
      </c>
      <c r="C58" s="270"/>
      <c r="D58" s="270"/>
      <c r="E58" s="285"/>
      <c r="F58" s="269"/>
      <c r="G58" s="272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90</v>
      </c>
      <c r="J59" s="162"/>
      <c r="K59" s="165"/>
      <c r="L59" s="196">
        <v>20.454999999999998</v>
      </c>
      <c r="M59" s="42" t="s">
        <v>93</v>
      </c>
      <c r="N59" s="197">
        <v>8</v>
      </c>
      <c r="P59" s="146">
        <f>IF(L59="X","", L59/0.02953)</f>
        <v>692.68540467321361</v>
      </c>
      <c r="Q59" s="42" t="s">
        <v>95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269" t="s">
        <v>100</v>
      </c>
      <c r="C60" s="270"/>
      <c r="D60" s="270"/>
      <c r="E60" s="270"/>
      <c r="F60" s="270"/>
      <c r="G60" s="50"/>
      <c r="I60" s="161" t="s">
        <v>91</v>
      </c>
      <c r="J60" s="162"/>
      <c r="K60" s="166"/>
      <c r="L60" s="196">
        <v>19.98</v>
      </c>
      <c r="M60" s="42" t="s">
        <v>93</v>
      </c>
      <c r="N60" s="197">
        <v>4</v>
      </c>
      <c r="P60" s="146">
        <f>IF(L60="X","", L60/0.02953)</f>
        <v>676.60006772773454</v>
      </c>
      <c r="Q60" s="42" t="s">
        <v>95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269" t="s">
        <v>49</v>
      </c>
      <c r="C61" s="270"/>
      <c r="D61" s="270"/>
      <c r="E61" s="272"/>
      <c r="F61" s="269"/>
      <c r="G61" s="286"/>
      <c r="I61" s="161" t="s">
        <v>92</v>
      </c>
      <c r="J61" s="162"/>
      <c r="K61" s="166"/>
      <c r="L61" s="196">
        <v>20.219000000000001</v>
      </c>
      <c r="M61" s="42" t="s">
        <v>94</v>
      </c>
      <c r="N61" s="25"/>
      <c r="P61" s="146">
        <f>IF(L61="X","", L61/0.02953)</f>
        <v>684.69353200135458</v>
      </c>
      <c r="Q61" s="42" t="s">
        <v>95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269" t="s">
        <v>37</v>
      </c>
      <c r="C62" s="270"/>
      <c r="D62" s="270"/>
      <c r="E62" s="272"/>
      <c r="F62" s="269"/>
      <c r="G62" s="286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269" t="s">
        <v>50</v>
      </c>
      <c r="C63" s="270"/>
      <c r="D63" s="287"/>
      <c r="E63" s="285"/>
      <c r="F63" s="269"/>
      <c r="G63" s="272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269" t="s">
        <v>37</v>
      </c>
      <c r="C64" s="270"/>
      <c r="D64" s="270"/>
      <c r="E64" s="272"/>
      <c r="F64" s="269"/>
      <c r="G64" s="272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101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269"/>
      <c r="G67" s="272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269"/>
      <c r="G68" s="27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271"/>
      <c r="G69" s="271"/>
      <c r="I69" s="59" t="s">
        <v>63</v>
      </c>
      <c r="J69" s="60"/>
      <c r="K69" s="60"/>
      <c r="L69" s="60"/>
      <c r="M69" s="224" t="s">
        <v>142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271"/>
      <c r="G70" s="271"/>
      <c r="I70" s="61" t="s">
        <v>110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133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 t="s">
        <v>134</v>
      </c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 t="s">
        <v>136</v>
      </c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Suedhoff, Hans (Contractor)</cp:lastModifiedBy>
  <cp:lastPrinted>2006-07-02T19:00:34Z</cp:lastPrinted>
  <dcterms:created xsi:type="dcterms:W3CDTF">2004-03-26T21:13:12Z</dcterms:created>
  <dcterms:modified xsi:type="dcterms:W3CDTF">2023-03-01T03:19:31Z</dcterms:modified>
</cp:coreProperties>
</file>