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eteorology\Archive\F-6 Report 1957-Current\2024\"/>
    </mc:Choice>
  </mc:AlternateContent>
  <bookViews>
    <workbookView xWindow="-15" yWindow="-15" windowWidth="14370" windowHeight="15840"/>
  </bookViews>
  <sheets>
    <sheet name="F-6 Spreadsheet (C)" sheetId="1" r:id="rId1"/>
  </sheets>
  <definedNames>
    <definedName name="_xlnm.Print_Area" localSheetId="0">'F-6 Spreadsheet (C)'!$B$2:$Y$75</definedName>
  </definedNames>
  <calcPr calcId="162913"/>
</workbook>
</file>

<file path=xl/calcChain.xml><?xml version="1.0" encoding="utf-8"?>
<calcChain xmlns="http://schemas.openxmlformats.org/spreadsheetml/2006/main">
  <c r="E42" i="1" l="1"/>
  <c r="F48" i="1" s="1"/>
  <c r="P13" i="1"/>
  <c r="P12" i="1"/>
  <c r="P29" i="1"/>
  <c r="P22" i="1"/>
  <c r="C42" i="1"/>
  <c r="D42" i="1"/>
  <c r="E41" i="1"/>
  <c r="M43" i="1"/>
  <c r="M44" i="1" s="1"/>
  <c r="P60" i="1"/>
  <c r="P16" i="1"/>
  <c r="P17" i="1"/>
  <c r="P18" i="1"/>
  <c r="P20" i="1"/>
  <c r="P23" i="1"/>
  <c r="P24" i="1"/>
  <c r="P25" i="1"/>
  <c r="P26" i="1"/>
  <c r="P27" i="1"/>
  <c r="P28" i="1"/>
  <c r="P30" i="1"/>
  <c r="P31" i="1"/>
  <c r="P32" i="1"/>
  <c r="P33" i="1"/>
  <c r="P34" i="1"/>
  <c r="P35" i="1"/>
  <c r="P36" i="1"/>
  <c r="P37" i="1"/>
  <c r="P38" i="1"/>
  <c r="P39" i="1"/>
  <c r="P40" i="1"/>
  <c r="O42" i="1"/>
  <c r="L41" i="1"/>
  <c r="L42" i="1" s="1"/>
  <c r="L43" i="1" s="1"/>
  <c r="Q42" i="1"/>
  <c r="Q41" i="1"/>
  <c r="O41" i="1"/>
  <c r="C41" i="1"/>
  <c r="D50" i="1" s="1"/>
  <c r="D41" i="1"/>
  <c r="D51" i="1" s="1"/>
  <c r="P59" i="1"/>
  <c r="P58" i="1"/>
  <c r="I41" i="1"/>
  <c r="J41" i="1"/>
  <c r="T51" i="1"/>
  <c r="T50" i="1"/>
  <c r="T49" i="1"/>
  <c r="V41" i="1"/>
  <c r="P42" i="1" l="1"/>
</calcChain>
</file>

<file path=xl/sharedStrings.xml><?xml version="1.0" encoding="utf-8"?>
<sst xmlns="http://schemas.openxmlformats.org/spreadsheetml/2006/main" count="391" uniqueCount="142">
  <si>
    <t>WS FORM F-6                       (1-79)</t>
  </si>
  <si>
    <t>STATION</t>
  </si>
  <si>
    <t>PRELIMINARY LOCAL CLIMATOLOGICAL DATA</t>
  </si>
  <si>
    <t>MONTH</t>
  </si>
  <si>
    <t>YEAR</t>
  </si>
  <si>
    <t>LATITUDE</t>
  </si>
  <si>
    <t>LONGTITUDE</t>
  </si>
  <si>
    <t xml:space="preserve">      _____</t>
  </si>
  <si>
    <t>GROUND ELEVATION</t>
  </si>
  <si>
    <t>STANDARD TIME</t>
  </si>
  <si>
    <t>SNOW, ICE PELLETS OR          ICE           ON       GROUND AT            _______                .</t>
  </si>
  <si>
    <t>WIND</t>
  </si>
  <si>
    <t>SUNSHINE</t>
  </si>
  <si>
    <t>PREVAILING  WIND DIRECTION</t>
  </si>
  <si>
    <t>TOTAL (Water Equiva-lent)</t>
  </si>
  <si>
    <t>MAXI-MUM</t>
  </si>
  <si>
    <t>MINI-MUM</t>
  </si>
  <si>
    <t>AVER-AGE</t>
  </si>
  <si>
    <t>DE-           PAR-  TURE FROM NOR-  MAL</t>
  </si>
  <si>
    <t>AVERAGE SPEED (m.p.h.)</t>
  </si>
  <si>
    <t>PEAK WIND</t>
  </si>
  <si>
    <t>TOTAL HOURS</t>
  </si>
  <si>
    <t>PER-CENT OF    POS-SIBLE</t>
  </si>
  <si>
    <t>HEAT-   ING</t>
  </si>
  <si>
    <t>COOL-ING</t>
  </si>
  <si>
    <t>SPEED (m.p.h.)</t>
  </si>
  <si>
    <t>DIREC-TION</t>
  </si>
  <si>
    <t>6a</t>
  </si>
  <si>
    <t>6b</t>
  </si>
  <si>
    <t>SUM</t>
  </si>
  <si>
    <t>AVG</t>
  </si>
  <si>
    <t>TEMPERATURE DATA</t>
  </si>
  <si>
    <t>PRECIPITATION DATA</t>
  </si>
  <si>
    <t>WEATHER</t>
  </si>
  <si>
    <t>AVERAGE MONTHLY</t>
  </si>
  <si>
    <t>TOTAL FOR THE MONTH</t>
  </si>
  <si>
    <t>NUMBER OF DAYS:</t>
  </si>
  <si>
    <t>DEPARTURE FROM NORMAL</t>
  </si>
  <si>
    <t>ON</t>
  </si>
  <si>
    <t>GREATEST IN 24HRS</t>
  </si>
  <si>
    <t>ON:</t>
  </si>
  <si>
    <t>SNOWFALL, ICE PELLETS</t>
  </si>
  <si>
    <t>NUMBER OF DAYS WITH:</t>
  </si>
  <si>
    <t>WITH 0.01 INCH OR MORE PRECIP</t>
  </si>
  <si>
    <t>WITH 0.10 INCH OR MORE PRECIP</t>
  </si>
  <si>
    <t>MAX DEPTH ON GROUND</t>
  </si>
  <si>
    <t>WITH 0.50 INCH OR MORE PRECIP</t>
  </si>
  <si>
    <t>WITH 1.00 INCH OR MORE PRECIP</t>
  </si>
  <si>
    <t>PRESSURE DATA</t>
  </si>
  <si>
    <t>TOTAL THIS MONTH</t>
  </si>
  <si>
    <t>SEASONAL TOTAL</t>
  </si>
  <si>
    <t>MAXIMUM PRECIPITATION</t>
  </si>
  <si>
    <t>PRECIPITATION (Inches)</t>
  </si>
  <si>
    <t>ENDED DATE</t>
  </si>
  <si>
    <t>TIME</t>
  </si>
  <si>
    <r>
      <t xml:space="preserve">U.S. DEPARTMENT OF COMMERCE 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                                                     NATIONAL OCEANIC AND ATMOSPHERIC ADMINISTRATION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NATIONAL WEATHER SERVICE</t>
    </r>
    <r>
      <rPr>
        <sz val="5"/>
        <color indexed="9"/>
        <rFont val="Arial"/>
        <family val="2"/>
      </rPr>
      <t>.</t>
    </r>
  </si>
  <si>
    <r>
      <t xml:space="preserve">   </t>
    </r>
    <r>
      <rPr>
        <b/>
        <sz val="10"/>
        <rFont val="Symbol"/>
        <family val="1"/>
        <charset val="2"/>
      </rPr>
      <t>D</t>
    </r>
    <r>
      <rPr>
        <sz val="10"/>
        <rFont val="Symbol"/>
        <family val="1"/>
        <charset val="2"/>
      </rPr>
      <t xml:space="preserve"> </t>
    </r>
    <r>
      <rPr>
        <sz val="10"/>
        <rFont val="Arial"/>
        <family val="2"/>
      </rPr>
      <t>t MINUTES</t>
    </r>
  </si>
  <si>
    <t>VECTORED WIND DIRECTION (Degrees)</t>
  </si>
  <si>
    <t>VECTORED WIND SPEED (Kts)</t>
  </si>
  <si>
    <t>PRECIPITATION</t>
  </si>
  <si>
    <t>SNOW-FALL,     ICE PELLET</t>
  </si>
  <si>
    <t>WEATHER OCCURRENCES</t>
  </si>
  <si>
    <t>TOTAL WINDS</t>
  </si>
  <si>
    <t>Net Change in Snowstake Field:</t>
  </si>
  <si>
    <t>IC - ICE CRYSTALS</t>
  </si>
  <si>
    <t xml:space="preserve">SN - SNOW </t>
  </si>
  <si>
    <t xml:space="preserve">SG - SNOW GRAINS </t>
  </si>
  <si>
    <t>SHSN - SNOW SHOWERS</t>
  </si>
  <si>
    <t>BLSN / BS - BLOWING SNOW</t>
  </si>
  <si>
    <t>DRSN - DRIFTING SNOW</t>
  </si>
  <si>
    <t>FZFG / IF  - FREEZING FOG / ICE FOG</t>
  </si>
  <si>
    <t>MIFG - SHALLOW FOG</t>
  </si>
  <si>
    <t>BCFG - PATCHES OF FOG</t>
  </si>
  <si>
    <t>PRFG - PARTIAL FOG</t>
  </si>
  <si>
    <t>BR - MIST</t>
  </si>
  <si>
    <t>FU - SMOKE</t>
  </si>
  <si>
    <t>H - HAZE</t>
  </si>
  <si>
    <t>DIR</t>
  </si>
  <si>
    <t>CLEAR (Scale 0-2)</t>
  </si>
  <si>
    <t>PARTLY CLOUDY (Scale 3-6)</t>
  </si>
  <si>
    <t>CLOUDY (Scale 7-8)</t>
  </si>
  <si>
    <t>-</t>
  </si>
  <si>
    <t>HIGHEST</t>
  </si>
  <si>
    <t>LOWEST</t>
  </si>
  <si>
    <t>DEPARTURE FROM NORM</t>
  </si>
  <si>
    <t>DAY</t>
  </si>
  <si>
    <t>SYMBOLS IN COLUMN 16</t>
  </si>
  <si>
    <t>UTC</t>
  </si>
  <si>
    <t>kts &gt;</t>
  </si>
  <si>
    <t>kts  &gt;</t>
  </si>
  <si>
    <t>T</t>
  </si>
  <si>
    <t>HIGHEST STN. PRES.</t>
  </si>
  <si>
    <t>LOWEST STN. PRES.</t>
  </si>
  <si>
    <t>AVG. STN. PRES.</t>
  </si>
  <si>
    <t>in.  on</t>
  </si>
  <si>
    <t>in.</t>
  </si>
  <si>
    <t>mb</t>
  </si>
  <si>
    <t>PEAK</t>
  </si>
  <si>
    <t>SKY COVER        Midnight to Midnight (8ths)</t>
  </si>
  <si>
    <r>
      <t>AMUNDSEN SCOTT                                               SOUTH POLE STATION                                                 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</si>
  <si>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</si>
  <si>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HEATING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</si>
  <si>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COOLING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</si>
  <si>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DEGREE DAYS     (Base 65</t>
    </r>
    <r>
      <rPr>
        <sz val="8"/>
        <rFont val="Arial"/>
        <family val="2"/>
      </rPr>
      <t>°</t>
    </r>
    <r>
      <rPr>
        <sz val="8"/>
        <rFont val="Arial"/>
        <family val="2"/>
      </rPr>
      <t>)</t>
    </r>
  </si>
  <si>
    <r>
      <t xml:space="preserve">TEMPERATURE  </t>
    </r>
    <r>
      <rPr>
        <vertAlign val="superscript"/>
        <sz val="8"/>
        <rFont val="Arial"/>
        <family val="2"/>
      </rPr>
      <t>°</t>
    </r>
    <r>
      <rPr>
        <sz val="8"/>
        <rFont val="Arial"/>
        <family val="2"/>
      </rPr>
      <t>C</t>
    </r>
  </si>
  <si>
    <t xml:space="preserve">Records: </t>
  </si>
  <si>
    <r>
      <t>MAX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</si>
  <si>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MIN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</si>
  <si>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r>
      <t>MIN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</si>
  <si>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MAX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</si>
  <si>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t xml:space="preserve">     9295'</t>
  </si>
  <si>
    <t>November</t>
  </si>
  <si>
    <t>050</t>
  </si>
  <si>
    <t>IC</t>
  </si>
  <si>
    <t>070</t>
  </si>
  <si>
    <t>IC BR</t>
  </si>
  <si>
    <t>040</t>
  </si>
  <si>
    <t>350</t>
  </si>
  <si>
    <t>IC BLSN BR DRSN</t>
  </si>
  <si>
    <t>360</t>
  </si>
  <si>
    <t>010</t>
  </si>
  <si>
    <t>IC BLSN DRSN</t>
  </si>
  <si>
    <t>IC BLSN BR</t>
  </si>
  <si>
    <t>320</t>
  </si>
  <si>
    <t>330</t>
  </si>
  <si>
    <t>IC BLSN FZFG DRSN</t>
  </si>
  <si>
    <t>SGICBLSNBRFZFGDRSN</t>
  </si>
  <si>
    <t>020</t>
  </si>
  <si>
    <t>060</t>
  </si>
  <si>
    <t>IC BR FZFG DRSN</t>
  </si>
  <si>
    <t>080</t>
  </si>
  <si>
    <t>110</t>
  </si>
  <si>
    <t>100</t>
  </si>
  <si>
    <t>SG IC BR</t>
  </si>
  <si>
    <t>030</t>
  </si>
  <si>
    <t>IC BR DRSN</t>
  </si>
  <si>
    <t>340</t>
  </si>
  <si>
    <t xml:space="preserve">IC </t>
  </si>
  <si>
    <t>-1.0</t>
  </si>
  <si>
    <t>1.439</t>
  </si>
  <si>
    <t xml:space="preserve">No records were tied or broken during the month. </t>
  </si>
  <si>
    <t>Peak wind of 34 mph (30 kts) occurred on both the 6th and 7th of the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</si>
</sst>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00"/>
  </numFmts>
  <fonts count="21" x14ac:knownFonts="1">
    <font>
      <sz val="10"/>
      <name val="Arial"/>
    </font>
    <font>
      <sz val="10"/>
      <name val="Arial"/>
      <family val="2"/>
    </font>
    <font>
      <sz val="5"/>
      <name val="Arial"/>
      <family val="2"/>
    </font>
    <font>
      <sz val="5"/>
      <color indexed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u/>
      <sz val="8"/>
      <name val="Arial"/>
      <family val="2"/>
    </font>
    <font>
      <b/>
      <sz val="10"/>
      <name val="Symbol"/>
      <family val="1"/>
      <charset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 vertical="top"/>
    </xf>
    <xf numFmtId="0" fontId="1" fillId="0" borderId="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7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/>
    <xf numFmtId="0" fontId="7" fillId="0" borderId="0" xfId="0" applyFont="1" applyBorder="1"/>
    <xf numFmtId="0" fontId="7" fillId="0" borderId="18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5" xfId="0" applyFont="1" applyBorder="1"/>
    <xf numFmtId="0" fontId="1" fillId="0" borderId="4" xfId="0" applyFont="1" applyFill="1" applyBorder="1"/>
    <xf numFmtId="0" fontId="9" fillId="0" borderId="0" xfId="0" applyFont="1"/>
    <xf numFmtId="0" fontId="1" fillId="0" borderId="2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Border="1"/>
    <xf numFmtId="0" fontId="1" fillId="0" borderId="19" xfId="0" applyFont="1" applyBorder="1"/>
    <xf numFmtId="0" fontId="1" fillId="0" borderId="20" xfId="0" applyFont="1" applyBorder="1" applyAlignment="1"/>
    <xf numFmtId="0" fontId="0" fillId="0" borderId="1" xfId="0" applyBorder="1" applyAlignment="1"/>
    <xf numFmtId="0" fontId="11" fillId="0" borderId="0" xfId="0" applyFont="1" applyFill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/>
    <xf numFmtId="0" fontId="1" fillId="0" borderId="27" xfId="0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3" xfId="0" applyFont="1" applyBorder="1"/>
    <xf numFmtId="0" fontId="1" fillId="0" borderId="28" xfId="0" applyFont="1" applyBorder="1"/>
    <xf numFmtId="0" fontId="0" fillId="0" borderId="18" xfId="0" applyBorder="1" applyAlignment="1">
      <alignment vertical="center"/>
    </xf>
    <xf numFmtId="0" fontId="7" fillId="0" borderId="0" xfId="0" applyFont="1" applyBorder="1" applyAlignment="1"/>
    <xf numFmtId="0" fontId="0" fillId="0" borderId="18" xfId="0" applyBorder="1" applyAlignment="1"/>
    <xf numFmtId="0" fontId="7" fillId="0" borderId="18" xfId="0" applyFont="1" applyBorder="1" applyAlignment="1">
      <alignment vertical="center"/>
    </xf>
    <xf numFmtId="49" fontId="1" fillId="0" borderId="29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0" fontId="1" fillId="0" borderId="1" xfId="0" applyFont="1" applyBorder="1"/>
    <xf numFmtId="1" fontId="1" fillId="0" borderId="11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right"/>
    </xf>
    <xf numFmtId="0" fontId="0" fillId="0" borderId="11" xfId="0" applyBorder="1" applyAlignment="1"/>
    <xf numFmtId="0" fontId="1" fillId="0" borderId="31" xfId="0" applyFont="1" applyBorder="1"/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1" fillId="0" borderId="11" xfId="0" applyFont="1" applyBorder="1" applyAlignment="1"/>
    <xf numFmtId="1" fontId="1" fillId="0" borderId="11" xfId="0" applyNumberFormat="1" applyFont="1" applyBorder="1" applyAlignment="1"/>
    <xf numFmtId="0" fontId="4" fillId="0" borderId="0" xfId="0" applyFont="1"/>
    <xf numFmtId="0" fontId="4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29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1" fillId="0" borderId="34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0" fillId="0" borderId="34" xfId="0" applyBorder="1" applyAlignment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49" fontId="13" fillId="0" borderId="41" xfId="1" applyNumberFormat="1" applyFont="1" applyFill="1" applyBorder="1" applyAlignment="1">
      <alignment horizontal="center"/>
    </xf>
    <xf numFmtId="49" fontId="13" fillId="0" borderId="42" xfId="1" applyNumberFormat="1" applyFont="1" applyFill="1" applyBorder="1" applyAlignment="1">
      <alignment horizontal="center"/>
    </xf>
    <xf numFmtId="49" fontId="13" fillId="0" borderId="43" xfId="1" applyNumberFormat="1" applyFont="1" applyFill="1" applyBorder="1" applyAlignment="1">
      <alignment horizontal="center"/>
    </xf>
    <xf numFmtId="49" fontId="13" fillId="0" borderId="44" xfId="1" applyNumberFormat="1" applyFont="1" applyFill="1" applyBorder="1" applyAlignment="1">
      <alignment horizontal="center"/>
    </xf>
    <xf numFmtId="49" fontId="13" fillId="0" borderId="45" xfId="1" applyNumberFormat="1" applyFont="1" applyFill="1" applyBorder="1" applyAlignment="1">
      <alignment horizontal="center"/>
    </xf>
    <xf numFmtId="49" fontId="13" fillId="0" borderId="46" xfId="1" applyNumberFormat="1" applyFont="1" applyFill="1" applyBorder="1" applyAlignment="1">
      <alignment horizontal="center"/>
    </xf>
    <xf numFmtId="49" fontId="13" fillId="0" borderId="47" xfId="1" applyNumberFormat="1" applyFont="1" applyFill="1" applyBorder="1" applyAlignment="1">
      <alignment horizontal="center"/>
    </xf>
    <xf numFmtId="49" fontId="13" fillId="0" borderId="48" xfId="1" applyNumberFormat="1" applyFont="1" applyFill="1" applyBorder="1" applyAlignment="1">
      <alignment horizontal="center"/>
    </xf>
    <xf numFmtId="0" fontId="1" fillId="0" borderId="42" xfId="0" applyFont="1" applyBorder="1"/>
    <xf numFmtId="0" fontId="1" fillId="0" borderId="44" xfId="0" applyFont="1" applyBorder="1"/>
    <xf numFmtId="0" fontId="1" fillId="0" borderId="46" xfId="0" applyFont="1" applyBorder="1"/>
    <xf numFmtId="0" fontId="1" fillId="0" borderId="30" xfId="0" applyFont="1" applyBorder="1" applyAlignment="1">
      <alignment horizontal="right"/>
    </xf>
    <xf numFmtId="0" fontId="1" fillId="0" borderId="30" xfId="0" applyFont="1" applyBorder="1"/>
    <xf numFmtId="164" fontId="15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49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50" xfId="0" applyNumberFormat="1" applyFont="1" applyBorder="1" applyAlignment="1">
      <alignment horizontal="center" vertical="center"/>
    </xf>
    <xf numFmtId="164" fontId="1" fillId="0" borderId="49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51" xfId="0" applyNumberFormat="1" applyFont="1" applyBorder="1" applyAlignment="1">
      <alignment horizontal="center"/>
    </xf>
    <xf numFmtId="164" fontId="15" fillId="0" borderId="50" xfId="0" applyNumberFormat="1" applyFont="1" applyBorder="1" applyAlignment="1">
      <alignment horizontal="center"/>
    </xf>
    <xf numFmtId="166" fontId="15" fillId="0" borderId="5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1" fillId="0" borderId="15" xfId="0" applyFont="1" applyBorder="1" applyAlignment="1"/>
    <xf numFmtId="0" fontId="1" fillId="0" borderId="19" xfId="0" applyFont="1" applyBorder="1" applyAlignment="1"/>
    <xf numFmtId="0" fontId="0" fillId="0" borderId="19" xfId="0" applyBorder="1" applyAlignment="1"/>
    <xf numFmtId="0" fontId="0" fillId="0" borderId="19" xfId="0" applyBorder="1"/>
    <xf numFmtId="0" fontId="1" fillId="0" borderId="4" xfId="0" applyFont="1" applyBorder="1" applyAlignment="1">
      <alignment horizontal="center"/>
    </xf>
    <xf numFmtId="0" fontId="1" fillId="0" borderId="37" xfId="0" applyFont="1" applyBorder="1" applyAlignment="1"/>
    <xf numFmtId="0" fontId="1" fillId="0" borderId="12" xfId="0" applyFont="1" applyBorder="1" applyAlignment="1"/>
    <xf numFmtId="0" fontId="0" fillId="0" borderId="24" xfId="0" applyBorder="1" applyAlignment="1"/>
    <xf numFmtId="0" fontId="1" fillId="0" borderId="13" xfId="0" applyFont="1" applyBorder="1" applyAlignment="1"/>
    <xf numFmtId="0" fontId="0" fillId="0" borderId="54" xfId="0" applyBorder="1" applyAlignment="1"/>
    <xf numFmtId="0" fontId="0" fillId="0" borderId="25" xfId="0" applyBorder="1" applyAlignment="1"/>
    <xf numFmtId="0" fontId="1" fillId="0" borderId="35" xfId="0" applyFont="1" applyBorder="1" applyAlignment="1"/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36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19" xfId="0" applyFont="1" applyBorder="1" applyAlignment="1"/>
    <xf numFmtId="0" fontId="1" fillId="0" borderId="26" xfId="0" applyFont="1" applyBorder="1" applyAlignment="1"/>
    <xf numFmtId="0" fontId="0" fillId="0" borderId="27" xfId="0" applyBorder="1" applyAlignment="1"/>
    <xf numFmtId="0" fontId="0" fillId="0" borderId="20" xfId="0" applyBorder="1" applyAlignment="1"/>
    <xf numFmtId="0" fontId="17" fillId="0" borderId="5" xfId="0" applyFont="1" applyFill="1" applyBorder="1"/>
    <xf numFmtId="0" fontId="7" fillId="0" borderId="2" xfId="0" applyFont="1" applyBorder="1" applyAlignment="1">
      <alignment horizontal="centerContinuous" vertical="top"/>
    </xf>
    <xf numFmtId="0" fontId="7" fillId="0" borderId="17" xfId="0" applyFont="1" applyBorder="1" applyAlignment="1">
      <alignment horizontal="center" vertical="top"/>
    </xf>
    <xf numFmtId="166" fontId="15" fillId="0" borderId="57" xfId="1" applyNumberFormat="1" applyFont="1" applyFill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165" fontId="15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Continuous"/>
    </xf>
    <xf numFmtId="0" fontId="1" fillId="0" borderId="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58" xfId="0" applyFont="1" applyBorder="1" applyAlignment="1">
      <alignment horizontal="center"/>
    </xf>
    <xf numFmtId="0" fontId="0" fillId="0" borderId="5" xfId="0" applyBorder="1" applyAlignment="1"/>
    <xf numFmtId="0" fontId="1" fillId="0" borderId="12" xfId="0" applyFont="1" applyBorder="1" applyAlignment="1">
      <alignment horizontal="centerContinuous"/>
    </xf>
    <xf numFmtId="1" fontId="1" fillId="0" borderId="27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54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60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7" fillId="0" borderId="6" xfId="0" applyFont="1" applyBorder="1" applyAlignment="1">
      <alignment horizontal="centerContinuous" vertical="center" wrapText="1"/>
    </xf>
    <xf numFmtId="164" fontId="15" fillId="0" borderId="15" xfId="0" applyNumberFormat="1" applyFont="1" applyBorder="1" applyAlignment="1">
      <alignment horizontal="center"/>
    </xf>
    <xf numFmtId="0" fontId="1" fillId="0" borderId="27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0" fillId="0" borderId="30" xfId="0" applyBorder="1" applyAlignment="1"/>
    <xf numFmtId="164" fontId="1" fillId="0" borderId="3" xfId="0" applyNumberFormat="1" applyFont="1" applyBorder="1" applyAlignment="1">
      <alignment horizontal="center"/>
    </xf>
    <xf numFmtId="164" fontId="1" fillId="0" borderId="61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27" xfId="0" applyNumberFormat="1" applyFont="1" applyBorder="1"/>
    <xf numFmtId="0" fontId="0" fillId="0" borderId="19" xfId="0" applyBorder="1" applyAlignment="1">
      <alignment horizontal="left"/>
    </xf>
    <xf numFmtId="49" fontId="19" fillId="0" borderId="27" xfId="0" applyNumberFormat="1" applyFont="1" applyBorder="1" applyAlignment="1">
      <alignment horizontal="left"/>
    </xf>
    <xf numFmtId="49" fontId="13" fillId="0" borderId="29" xfId="1" applyNumberFormat="1" applyFont="1" applyFill="1" applyBorder="1" applyAlignment="1">
      <alignment horizontal="center"/>
    </xf>
    <xf numFmtId="49" fontId="13" fillId="0" borderId="30" xfId="1" applyNumberFormat="1" applyFont="1" applyFill="1" applyBorder="1" applyAlignment="1">
      <alignment horizontal="center"/>
    </xf>
    <xf numFmtId="49" fontId="13" fillId="0" borderId="34" xfId="1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1" fontId="16" fillId="0" borderId="9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"/>
    </xf>
    <xf numFmtId="1" fontId="16" fillId="0" borderId="14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Continuous"/>
    </xf>
    <xf numFmtId="1" fontId="16" fillId="0" borderId="32" xfId="1" applyNumberFormat="1" applyFont="1" applyFill="1" applyBorder="1" applyAlignment="1">
      <alignment horizontal="center"/>
    </xf>
    <xf numFmtId="0" fontId="1" fillId="0" borderId="62" xfId="0" applyFont="1" applyBorder="1" applyAlignment="1">
      <alignment horizontal="center"/>
    </xf>
    <xf numFmtId="2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0" borderId="43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0" fillId="0" borderId="23" xfId="0" applyBorder="1"/>
    <xf numFmtId="0" fontId="0" fillId="0" borderId="44" xfId="0" applyBorder="1"/>
    <xf numFmtId="2" fontId="1" fillId="0" borderId="45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0" fillId="0" borderId="16" xfId="0" applyBorder="1"/>
    <xf numFmtId="0" fontId="0" fillId="0" borderId="46" xfId="0" applyBorder="1"/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0" fillId="0" borderId="27" xfId="0" applyBorder="1"/>
    <xf numFmtId="0" fontId="0" fillId="0" borderId="29" xfId="0" applyBorder="1"/>
    <xf numFmtId="2" fontId="1" fillId="0" borderId="1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30" xfId="0" applyBorder="1"/>
    <xf numFmtId="0" fontId="7" fillId="0" borderId="17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15" xfId="0" applyFont="1" applyBorder="1" applyAlignment="1"/>
    <xf numFmtId="0" fontId="1" fillId="0" borderId="19" xfId="0" applyFont="1" applyBorder="1" applyAlignment="1"/>
    <xf numFmtId="164" fontId="15" fillId="0" borderId="4" xfId="0" applyNumberFormat="1" applyFont="1" applyBorder="1" applyAlignment="1">
      <alignment horizontal="center"/>
    </xf>
    <xf numFmtId="0" fontId="15" fillId="0" borderId="19" xfId="0" applyFont="1" applyBorder="1"/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19" xfId="0" applyFont="1" applyBorder="1" applyAlignment="1"/>
    <xf numFmtId="49" fontId="15" fillId="0" borderId="4" xfId="0" applyNumberFormat="1" applyFont="1" applyBorder="1" applyAlignment="1">
      <alignment horizontal="center"/>
    </xf>
    <xf numFmtId="49" fontId="15" fillId="0" borderId="19" xfId="0" applyNumberFormat="1" applyFont="1" applyBorder="1"/>
    <xf numFmtId="0" fontId="5" fillId="0" borderId="5" xfId="0" applyFont="1" applyBorder="1" applyAlignment="1">
      <alignment horizontal="left" vertical="center"/>
    </xf>
    <xf numFmtId="2" fontId="1" fillId="0" borderId="41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0" fontId="0" fillId="0" borderId="22" xfId="0" applyBorder="1"/>
    <xf numFmtId="0" fontId="0" fillId="0" borderId="42" xfId="0" applyBorder="1"/>
    <xf numFmtId="0" fontId="0" fillId="0" borderId="19" xfId="0" applyBorder="1" applyAlignment="1"/>
    <xf numFmtId="0" fontId="0" fillId="0" borderId="19" xfId="0" applyBorder="1"/>
    <xf numFmtId="0" fontId="0" fillId="0" borderId="5" xfId="0" applyBorder="1" applyAlignment="1"/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5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4" fillId="0" borderId="1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/>
    </xf>
    <xf numFmtId="2" fontId="1" fillId="0" borderId="29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/>
    </xf>
    <xf numFmtId="0" fontId="18" fillId="0" borderId="1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31" xfId="0" applyBorder="1" applyAlignment="1">
      <alignment horizontal="right" vertical="top" wrapText="1"/>
    </xf>
    <xf numFmtId="0" fontId="8" fillId="0" borderId="17" xfId="0" applyFont="1" applyBorder="1" applyAlignment="1">
      <alignment horizontal="center" vertical="center" wrapText="1"/>
    </xf>
    <xf numFmtId="0" fontId="0" fillId="0" borderId="6" xfId="0" applyBorder="1" applyAlignment="1"/>
    <xf numFmtId="0" fontId="7" fillId="0" borderId="2" xfId="0" applyFont="1" applyBorder="1" applyAlignment="1">
      <alignment horizontal="center" vertical="center"/>
    </xf>
    <xf numFmtId="0" fontId="0" fillId="0" borderId="31" xfId="0" applyBorder="1" applyAlignment="1"/>
    <xf numFmtId="0" fontId="0" fillId="0" borderId="3" xfId="0" applyBorder="1" applyAlignment="1"/>
    <xf numFmtId="0" fontId="0" fillId="0" borderId="28" xfId="0" applyBorder="1" applyAlignment="1"/>
    <xf numFmtId="0" fontId="7" fillId="0" borderId="4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2">
    <cellStyle name="Normal" xfId="0" builtinId="0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75"/>
  <sheetViews>
    <sheetView tabSelected="1" zoomScale="90" zoomScaleNormal="90" workbookViewId="0">
      <pane ySplit="10" topLeftCell="A11" activePane="bottomLeft" state="frozen"/>
      <selection pane="bottomLeft" activeCell="M59" sqref="M59"/>
    </sheetView>
  </sheetViews>
  <sheetFormatPr defaultRowHeight="12.75" x14ac:dyDescent="0.2"/>
  <cols>
    <col min="1" max="1" width="7.5703125" style="1" customWidth="1"/>
    <col min="2" max="2" width="4" style="1" customWidth="1"/>
    <col min="3" max="5" width="7.42578125" style="1" customWidth="1"/>
    <col min="6" max="6" width="6.42578125" style="1" customWidth="1"/>
    <col min="7" max="7" width="4.7109375" style="1" customWidth="1"/>
    <col min="8" max="8" width="5.85546875" style="1" customWidth="1"/>
    <col min="9" max="9" width="6.28515625" style="1" customWidth="1"/>
    <col min="10" max="10" width="6.42578125" style="1" customWidth="1"/>
    <col min="11" max="11" width="6.85546875" style="1" customWidth="1"/>
    <col min="12" max="12" width="7.42578125" style="1" customWidth="1"/>
    <col min="13" max="13" width="6.7109375" style="1" customWidth="1"/>
    <col min="14" max="14" width="7.7109375" style="1" customWidth="1"/>
    <col min="15" max="17" width="6.7109375" style="1" customWidth="1"/>
    <col min="18" max="25" width="7.140625" style="1" customWidth="1"/>
    <col min="26" max="32" width="7.42578125" style="1" customWidth="1"/>
    <col min="33" max="16384" width="9.140625" style="1"/>
  </cols>
  <sheetData>
    <row r="1" spans="2:25" ht="13.5" thickBot="1" x14ac:dyDescent="0.25"/>
    <row r="2" spans="2:25" ht="27.75" customHeight="1" x14ac:dyDescent="0.2">
      <c r="B2" s="309" t="s">
        <v>0</v>
      </c>
      <c r="C2" s="310"/>
      <c r="D2" s="2"/>
      <c r="E2" s="2"/>
      <c r="F2" s="2"/>
      <c r="G2" s="2"/>
      <c r="H2" s="2"/>
      <c r="I2" s="2"/>
      <c r="J2" s="2"/>
      <c r="K2" s="311" t="s">
        <v>55</v>
      </c>
      <c r="L2" s="312"/>
      <c r="M2" s="312"/>
      <c r="N2" s="313"/>
      <c r="O2" s="3" t="s">
        <v>1</v>
      </c>
      <c r="P2" s="297" t="s">
        <v>99</v>
      </c>
      <c r="Q2" s="297"/>
      <c r="R2" s="297"/>
      <c r="S2" s="297"/>
      <c r="T2" s="297"/>
      <c r="U2" s="297"/>
      <c r="V2" s="297"/>
      <c r="W2" s="297"/>
      <c r="X2" s="297"/>
      <c r="Y2" s="298"/>
    </row>
    <row r="3" spans="2:25" ht="41.25" customHeight="1" thickBot="1" x14ac:dyDescent="0.25">
      <c r="B3" s="303" t="s">
        <v>2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5"/>
      <c r="O3" s="4"/>
      <c r="P3" s="299"/>
      <c r="Q3" s="299"/>
      <c r="R3" s="299"/>
      <c r="S3" s="299"/>
      <c r="T3" s="299"/>
      <c r="U3" s="299"/>
      <c r="V3" s="299"/>
      <c r="W3" s="299"/>
      <c r="X3" s="299"/>
      <c r="Y3" s="300"/>
    </row>
    <row r="4" spans="2:25" ht="21" customHeight="1" thickBot="1" x14ac:dyDescent="0.25">
      <c r="B4" s="306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8"/>
      <c r="O4" s="5" t="s">
        <v>3</v>
      </c>
      <c r="P4" s="301" t="s">
        <v>111</v>
      </c>
      <c r="Q4" s="301"/>
      <c r="R4" s="301"/>
      <c r="S4" s="301"/>
      <c r="T4" s="301"/>
      <c r="U4" s="301"/>
      <c r="V4" s="6" t="s">
        <v>4</v>
      </c>
      <c r="W4" s="301">
        <v>2024</v>
      </c>
      <c r="X4" s="301"/>
      <c r="Y4" s="302"/>
    </row>
    <row r="5" spans="2:25" ht="30.75" customHeight="1" thickBot="1" x14ac:dyDescent="0.25">
      <c r="B5" s="5" t="s">
        <v>5</v>
      </c>
      <c r="C5" s="7"/>
      <c r="D5" s="324" t="s">
        <v>100</v>
      </c>
      <c r="E5" s="324"/>
      <c r="F5" s="324"/>
      <c r="G5" s="324"/>
      <c r="H5" s="5" t="s">
        <v>6</v>
      </c>
      <c r="I5" s="7"/>
      <c r="J5" s="281" t="s">
        <v>7</v>
      </c>
      <c r="K5" s="281"/>
      <c r="L5" s="282"/>
      <c r="M5" s="5" t="s">
        <v>8</v>
      </c>
      <c r="N5" s="7"/>
      <c r="O5" s="265" t="s">
        <v>110</v>
      </c>
      <c r="P5" s="265"/>
      <c r="Q5" s="265"/>
      <c r="R5" s="265"/>
      <c r="S5" s="150"/>
      <c r="T5" s="5" t="s">
        <v>9</v>
      </c>
      <c r="U5" s="7"/>
      <c r="V5" s="252" t="s">
        <v>87</v>
      </c>
      <c r="W5" s="252"/>
      <c r="X5" s="252"/>
      <c r="Y5" s="253"/>
    </row>
    <row r="6" spans="2:25" s="8" customFormat="1" ht="13.5" customHeight="1" thickBot="1" x14ac:dyDescent="0.25">
      <c r="B6" s="279" t="s">
        <v>85</v>
      </c>
      <c r="C6" s="325" t="s">
        <v>104</v>
      </c>
      <c r="D6" s="326"/>
      <c r="E6" s="326"/>
      <c r="F6" s="326"/>
      <c r="G6" s="326"/>
      <c r="H6" s="327"/>
      <c r="I6" s="322" t="s">
        <v>59</v>
      </c>
      <c r="J6" s="323"/>
      <c r="K6" s="283" t="s">
        <v>10</v>
      </c>
      <c r="L6" s="273" t="s">
        <v>11</v>
      </c>
      <c r="M6" s="277"/>
      <c r="N6" s="278"/>
      <c r="O6" s="273" t="s">
        <v>12</v>
      </c>
      <c r="P6" s="274"/>
      <c r="Q6" s="275" t="s">
        <v>98</v>
      </c>
      <c r="R6" s="289" t="s">
        <v>61</v>
      </c>
      <c r="S6" s="290"/>
      <c r="T6" s="291"/>
      <c r="U6" s="291"/>
      <c r="V6" s="250" t="s">
        <v>62</v>
      </c>
      <c r="W6" s="250" t="s">
        <v>57</v>
      </c>
      <c r="X6" s="250" t="s">
        <v>58</v>
      </c>
      <c r="Y6" s="250" t="s">
        <v>13</v>
      </c>
    </row>
    <row r="7" spans="2:25" s="9" customFormat="1" ht="3.75" customHeight="1" thickBot="1" x14ac:dyDescent="0.25">
      <c r="B7" s="280"/>
      <c r="C7" s="328"/>
      <c r="D7" s="329"/>
      <c r="E7" s="329"/>
      <c r="F7" s="329"/>
      <c r="G7" s="329"/>
      <c r="H7" s="330"/>
      <c r="I7" s="279" t="s">
        <v>14</v>
      </c>
      <c r="J7" s="286" t="s">
        <v>60</v>
      </c>
      <c r="K7" s="284"/>
      <c r="L7" s="314" t="s">
        <v>19</v>
      </c>
      <c r="M7" s="316" t="s">
        <v>20</v>
      </c>
      <c r="N7" s="317"/>
      <c r="O7" s="279" t="s">
        <v>21</v>
      </c>
      <c r="P7" s="279" t="s">
        <v>22</v>
      </c>
      <c r="Q7" s="276"/>
      <c r="R7" s="292"/>
      <c r="S7" s="293"/>
      <c r="T7" s="294"/>
      <c r="U7" s="294"/>
      <c r="V7" s="251"/>
      <c r="W7" s="251"/>
      <c r="X7" s="251"/>
      <c r="Y7" s="251"/>
    </row>
    <row r="8" spans="2:25" ht="25.5" customHeight="1" thickBot="1" x14ac:dyDescent="0.25">
      <c r="B8" s="280"/>
      <c r="C8" s="279" t="s">
        <v>15</v>
      </c>
      <c r="D8" s="279" t="s">
        <v>16</v>
      </c>
      <c r="E8" s="279" t="s">
        <v>17</v>
      </c>
      <c r="F8" s="279" t="s">
        <v>18</v>
      </c>
      <c r="G8" s="320" t="s">
        <v>103</v>
      </c>
      <c r="H8" s="321"/>
      <c r="I8" s="285"/>
      <c r="J8" s="287"/>
      <c r="K8" s="284"/>
      <c r="L8" s="315"/>
      <c r="M8" s="318"/>
      <c r="N8" s="319"/>
      <c r="O8" s="295"/>
      <c r="P8" s="295"/>
      <c r="Q8" s="276"/>
      <c r="R8" s="292"/>
      <c r="S8" s="293"/>
      <c r="T8" s="294"/>
      <c r="U8" s="294"/>
      <c r="V8" s="251"/>
      <c r="W8" s="251"/>
      <c r="X8" s="251"/>
      <c r="Y8" s="251"/>
    </row>
    <row r="9" spans="2:25" s="11" customFormat="1" ht="56.25" customHeight="1" x14ac:dyDescent="0.2">
      <c r="B9" s="280"/>
      <c r="C9" s="288"/>
      <c r="D9" s="288"/>
      <c r="E9" s="288"/>
      <c r="F9" s="288"/>
      <c r="G9" s="151" t="s">
        <v>23</v>
      </c>
      <c r="H9" s="12" t="s">
        <v>24</v>
      </c>
      <c r="I9" s="285"/>
      <c r="J9" s="287"/>
      <c r="K9" s="284"/>
      <c r="L9" s="315"/>
      <c r="M9" s="169" t="s">
        <v>25</v>
      </c>
      <c r="N9" s="13" t="s">
        <v>26</v>
      </c>
      <c r="O9" s="295"/>
      <c r="P9" s="295"/>
      <c r="Q9" s="276"/>
      <c r="R9" s="292"/>
      <c r="S9" s="293"/>
      <c r="T9" s="293"/>
      <c r="U9" s="293"/>
      <c r="V9" s="251"/>
      <c r="W9" s="251"/>
      <c r="X9" s="251"/>
      <c r="Y9" s="251"/>
    </row>
    <row r="10" spans="2:25" s="11" customFormat="1" ht="12.75" customHeight="1" thickBot="1" x14ac:dyDescent="0.25">
      <c r="B10" s="14">
        <v>1</v>
      </c>
      <c r="C10" s="15">
        <v>2</v>
      </c>
      <c r="D10" s="15">
        <v>3</v>
      </c>
      <c r="E10" s="15">
        <v>4</v>
      </c>
      <c r="F10" s="15">
        <v>5</v>
      </c>
      <c r="G10" s="155" t="s">
        <v>27</v>
      </c>
      <c r="H10" s="14" t="s">
        <v>28</v>
      </c>
      <c r="I10" s="14">
        <v>7</v>
      </c>
      <c r="J10" s="14">
        <v>8</v>
      </c>
      <c r="K10" s="14">
        <v>9</v>
      </c>
      <c r="L10" s="15">
        <v>10</v>
      </c>
      <c r="M10" s="168">
        <v>11</v>
      </c>
      <c r="N10" s="16">
        <v>12</v>
      </c>
      <c r="O10" s="10">
        <v>13</v>
      </c>
      <c r="P10" s="10">
        <v>14</v>
      </c>
      <c r="Q10" s="10">
        <v>15</v>
      </c>
      <c r="R10" s="203">
        <v>16</v>
      </c>
      <c r="S10" s="203"/>
      <c r="T10" s="203"/>
      <c r="U10" s="203"/>
      <c r="V10" s="14">
        <v>17</v>
      </c>
      <c r="W10" s="10">
        <v>18</v>
      </c>
      <c r="X10" s="10">
        <v>19</v>
      </c>
      <c r="Y10" s="10">
        <v>20</v>
      </c>
    </row>
    <row r="11" spans="2:25" ht="15" customHeight="1" x14ac:dyDescent="0.2">
      <c r="B11" s="17">
        <v>1</v>
      </c>
      <c r="C11" s="18">
        <v>-39.9</v>
      </c>
      <c r="D11" s="18">
        <v>-44.6</v>
      </c>
      <c r="E11" s="18">
        <v>-41.6</v>
      </c>
      <c r="F11" s="125" t="s">
        <v>81</v>
      </c>
      <c r="G11" s="171" t="s">
        <v>81</v>
      </c>
      <c r="H11" s="126" t="s">
        <v>81</v>
      </c>
      <c r="I11" s="219" t="s">
        <v>90</v>
      </c>
      <c r="J11" s="219" t="s">
        <v>90</v>
      </c>
      <c r="K11" s="215" t="s">
        <v>81</v>
      </c>
      <c r="L11" s="18">
        <v>9.1999999999999993</v>
      </c>
      <c r="M11" s="17">
        <v>17</v>
      </c>
      <c r="N11" s="222" t="s">
        <v>112</v>
      </c>
      <c r="O11" s="85">
        <v>24</v>
      </c>
      <c r="P11" s="226">
        <v>100</v>
      </c>
      <c r="Q11" s="195">
        <v>1</v>
      </c>
      <c r="R11" s="266" t="s">
        <v>113</v>
      </c>
      <c r="S11" s="267"/>
      <c r="T11" s="268"/>
      <c r="U11" s="269"/>
      <c r="V11" s="199">
        <v>192</v>
      </c>
      <c r="W11" s="106">
        <v>57.4</v>
      </c>
      <c r="X11" s="107">
        <v>7.8</v>
      </c>
      <c r="Y11" s="69" t="s">
        <v>114</v>
      </c>
    </row>
    <row r="12" spans="2:25" ht="15" customHeight="1" x14ac:dyDescent="0.2">
      <c r="B12" s="19">
        <v>2</v>
      </c>
      <c r="C12" s="20">
        <v>-41.8</v>
      </c>
      <c r="D12" s="20">
        <v>-45.4</v>
      </c>
      <c r="E12" s="20">
        <v>-43.8</v>
      </c>
      <c r="F12" s="127" t="s">
        <v>81</v>
      </c>
      <c r="G12" s="170" t="s">
        <v>81</v>
      </c>
      <c r="H12" s="128" t="s">
        <v>81</v>
      </c>
      <c r="I12" s="86" t="s">
        <v>90</v>
      </c>
      <c r="J12" s="86" t="s">
        <v>90</v>
      </c>
      <c r="K12" s="216" t="s">
        <v>81</v>
      </c>
      <c r="L12" s="20">
        <v>8.8000000000000007</v>
      </c>
      <c r="M12" s="19">
        <v>16</v>
      </c>
      <c r="N12" s="223" t="s">
        <v>114</v>
      </c>
      <c r="O12" s="22">
        <v>24</v>
      </c>
      <c r="P12" s="227">
        <f>IF(O12="","",(O12/24)*100)</f>
        <v>100</v>
      </c>
      <c r="Q12" s="196">
        <v>1</v>
      </c>
      <c r="R12" s="234" t="s">
        <v>115</v>
      </c>
      <c r="S12" s="235"/>
      <c r="T12" s="236"/>
      <c r="U12" s="237"/>
      <c r="V12" s="200">
        <v>183</v>
      </c>
      <c r="W12" s="109">
        <v>70.3</v>
      </c>
      <c r="X12" s="110">
        <v>7.5</v>
      </c>
      <c r="Y12" s="70" t="s">
        <v>114</v>
      </c>
    </row>
    <row r="13" spans="2:25" ht="15" customHeight="1" x14ac:dyDescent="0.2">
      <c r="B13" s="19">
        <v>3</v>
      </c>
      <c r="C13" s="20">
        <v>-43.3</v>
      </c>
      <c r="D13" s="20">
        <v>-45.8</v>
      </c>
      <c r="E13" s="20">
        <v>-44.6</v>
      </c>
      <c r="F13" s="127" t="s">
        <v>81</v>
      </c>
      <c r="G13" s="170" t="s">
        <v>81</v>
      </c>
      <c r="H13" s="128" t="s">
        <v>81</v>
      </c>
      <c r="I13" s="86" t="s">
        <v>90</v>
      </c>
      <c r="J13" s="86" t="s">
        <v>90</v>
      </c>
      <c r="K13" s="216" t="s">
        <v>81</v>
      </c>
      <c r="L13" s="20">
        <v>8.6</v>
      </c>
      <c r="M13" s="19">
        <v>14</v>
      </c>
      <c r="N13" s="223" t="s">
        <v>112</v>
      </c>
      <c r="O13" s="22">
        <v>24</v>
      </c>
      <c r="P13" s="227">
        <f>IF(O13="","",(O13/24)*100)</f>
        <v>100</v>
      </c>
      <c r="Q13" s="196">
        <v>0</v>
      </c>
      <c r="R13" s="234" t="s">
        <v>115</v>
      </c>
      <c r="S13" s="235"/>
      <c r="T13" s="236"/>
      <c r="U13" s="237"/>
      <c r="V13" s="200">
        <v>180</v>
      </c>
      <c r="W13" s="109">
        <v>69.5</v>
      </c>
      <c r="X13" s="110">
        <v>7.5</v>
      </c>
      <c r="Y13" s="70" t="s">
        <v>114</v>
      </c>
    </row>
    <row r="14" spans="2:25" ht="15" customHeight="1" x14ac:dyDescent="0.2">
      <c r="B14" s="19">
        <v>4</v>
      </c>
      <c r="C14" s="20">
        <v>-43.2</v>
      </c>
      <c r="D14" s="20">
        <v>-44.8</v>
      </c>
      <c r="E14" s="20">
        <v>-43.7</v>
      </c>
      <c r="F14" s="127" t="s">
        <v>81</v>
      </c>
      <c r="G14" s="170" t="s">
        <v>81</v>
      </c>
      <c r="H14" s="128" t="s">
        <v>81</v>
      </c>
      <c r="I14" s="86" t="s">
        <v>90</v>
      </c>
      <c r="J14" s="86" t="s">
        <v>90</v>
      </c>
      <c r="K14" s="216" t="s">
        <v>81</v>
      </c>
      <c r="L14" s="20">
        <v>9</v>
      </c>
      <c r="M14" s="19">
        <v>15</v>
      </c>
      <c r="N14" s="223" t="s">
        <v>112</v>
      </c>
      <c r="O14" s="22">
        <v>24</v>
      </c>
      <c r="P14" s="227">
        <v>100</v>
      </c>
      <c r="Q14" s="196">
        <v>1</v>
      </c>
      <c r="R14" s="234" t="s">
        <v>115</v>
      </c>
      <c r="S14" s="235"/>
      <c r="T14" s="236"/>
      <c r="U14" s="237"/>
      <c r="V14" s="200">
        <v>180</v>
      </c>
      <c r="W14" s="109">
        <v>45.7</v>
      </c>
      <c r="X14" s="110">
        <v>7.7</v>
      </c>
      <c r="Y14" s="70" t="s">
        <v>116</v>
      </c>
    </row>
    <row r="15" spans="2:25" ht="15" customHeight="1" thickBot="1" x14ac:dyDescent="0.25">
      <c r="B15" s="82">
        <v>5</v>
      </c>
      <c r="C15" s="24">
        <v>-35.200000000000003</v>
      </c>
      <c r="D15" s="24">
        <v>-44</v>
      </c>
      <c r="E15" s="24">
        <v>-40.799999999999997</v>
      </c>
      <c r="F15" s="129" t="s">
        <v>81</v>
      </c>
      <c r="G15" s="172" t="s">
        <v>81</v>
      </c>
      <c r="H15" s="130" t="s">
        <v>81</v>
      </c>
      <c r="I15" s="220" t="s">
        <v>90</v>
      </c>
      <c r="J15" s="220" t="s">
        <v>90</v>
      </c>
      <c r="K15" s="217" t="s">
        <v>81</v>
      </c>
      <c r="L15" s="24">
        <v>14</v>
      </c>
      <c r="M15" s="82">
        <v>20</v>
      </c>
      <c r="N15" s="224" t="s">
        <v>117</v>
      </c>
      <c r="O15" s="23">
        <v>11.2</v>
      </c>
      <c r="P15" s="228">
        <v>46.7</v>
      </c>
      <c r="Q15" s="197">
        <v>7</v>
      </c>
      <c r="R15" s="238" t="s">
        <v>118</v>
      </c>
      <c r="S15" s="239"/>
      <c r="T15" s="240"/>
      <c r="U15" s="241"/>
      <c r="V15" s="201">
        <v>303</v>
      </c>
      <c r="W15" s="111">
        <v>8.6</v>
      </c>
      <c r="X15" s="112">
        <v>11.6</v>
      </c>
      <c r="Y15" s="83" t="s">
        <v>119</v>
      </c>
    </row>
    <row r="16" spans="2:25" ht="15" customHeight="1" x14ac:dyDescent="0.2">
      <c r="B16" s="80">
        <v>6</v>
      </c>
      <c r="C16" s="79">
        <v>-30.6</v>
      </c>
      <c r="D16" s="79">
        <v>-35.200000000000003</v>
      </c>
      <c r="E16" s="79">
        <v>-33.200000000000003</v>
      </c>
      <c r="F16" s="125" t="s">
        <v>81</v>
      </c>
      <c r="G16" s="171" t="s">
        <v>81</v>
      </c>
      <c r="H16" s="126" t="s">
        <v>81</v>
      </c>
      <c r="I16" s="87" t="s">
        <v>90</v>
      </c>
      <c r="J16" s="87" t="s">
        <v>90</v>
      </c>
      <c r="K16" s="215" t="s">
        <v>81</v>
      </c>
      <c r="L16" s="79">
        <v>21.9</v>
      </c>
      <c r="M16" s="17">
        <v>34</v>
      </c>
      <c r="N16" s="225" t="s">
        <v>120</v>
      </c>
      <c r="O16" s="85">
        <v>1.2</v>
      </c>
      <c r="P16" s="226">
        <f t="shared" ref="P16:P40" si="0">IF(O16="","",(O16/24)*100)</f>
        <v>5</v>
      </c>
      <c r="Q16" s="198">
        <v>8</v>
      </c>
      <c r="R16" s="266" t="s">
        <v>121</v>
      </c>
      <c r="S16" s="267"/>
      <c r="T16" s="268"/>
      <c r="U16" s="269"/>
      <c r="V16" s="199">
        <v>456</v>
      </c>
      <c r="W16" s="106">
        <v>1.2</v>
      </c>
      <c r="X16" s="113">
        <v>18.7</v>
      </c>
      <c r="Y16" s="81" t="s">
        <v>120</v>
      </c>
    </row>
    <row r="17" spans="2:25" ht="15" customHeight="1" x14ac:dyDescent="0.2">
      <c r="B17" s="19">
        <v>7</v>
      </c>
      <c r="C17" s="20">
        <v>-34.1</v>
      </c>
      <c r="D17" s="20">
        <v>-40.200000000000003</v>
      </c>
      <c r="E17" s="20">
        <v>-37</v>
      </c>
      <c r="F17" s="127" t="s">
        <v>81</v>
      </c>
      <c r="G17" s="170" t="s">
        <v>81</v>
      </c>
      <c r="H17" s="128" t="s">
        <v>81</v>
      </c>
      <c r="I17" s="86" t="s">
        <v>90</v>
      </c>
      <c r="J17" s="86" t="s">
        <v>90</v>
      </c>
      <c r="K17" s="216" t="s">
        <v>81</v>
      </c>
      <c r="L17" s="20">
        <v>14.3</v>
      </c>
      <c r="M17" s="19">
        <v>34</v>
      </c>
      <c r="N17" s="223" t="s">
        <v>119</v>
      </c>
      <c r="O17" s="22">
        <v>9.4</v>
      </c>
      <c r="P17" s="227">
        <f t="shared" si="0"/>
        <v>39.166666666666664</v>
      </c>
      <c r="Q17" s="196">
        <v>6</v>
      </c>
      <c r="R17" s="234" t="s">
        <v>122</v>
      </c>
      <c r="S17" s="235"/>
      <c r="T17" s="236"/>
      <c r="U17" s="237"/>
      <c r="V17" s="200">
        <v>299</v>
      </c>
      <c r="W17" s="109">
        <v>352</v>
      </c>
      <c r="X17" s="110">
        <v>11.6</v>
      </c>
      <c r="Y17" s="70" t="s">
        <v>119</v>
      </c>
    </row>
    <row r="18" spans="2:25" ht="15" customHeight="1" x14ac:dyDescent="0.2">
      <c r="B18" s="19">
        <v>8</v>
      </c>
      <c r="C18" s="20">
        <v>-38.799999999999997</v>
      </c>
      <c r="D18" s="20">
        <v>-42.6</v>
      </c>
      <c r="E18" s="20">
        <v>-41.5</v>
      </c>
      <c r="F18" s="127" t="s">
        <v>81</v>
      </c>
      <c r="G18" s="170" t="s">
        <v>81</v>
      </c>
      <c r="H18" s="128" t="s">
        <v>81</v>
      </c>
      <c r="I18" s="86" t="s">
        <v>90</v>
      </c>
      <c r="J18" s="86" t="s">
        <v>90</v>
      </c>
      <c r="K18" s="216" t="s">
        <v>81</v>
      </c>
      <c r="L18" s="20">
        <v>11.8</v>
      </c>
      <c r="M18" s="19">
        <v>18</v>
      </c>
      <c r="N18" s="223" t="s">
        <v>120</v>
      </c>
      <c r="O18" s="22">
        <v>10.6</v>
      </c>
      <c r="P18" s="227">
        <f t="shared" si="0"/>
        <v>44.166666666666664</v>
      </c>
      <c r="Q18" s="196">
        <v>6</v>
      </c>
      <c r="R18" s="234" t="s">
        <v>115</v>
      </c>
      <c r="S18" s="235"/>
      <c r="T18" s="236"/>
      <c r="U18" s="237"/>
      <c r="V18" s="200">
        <v>245</v>
      </c>
      <c r="W18" s="109">
        <v>356.5</v>
      </c>
      <c r="X18" s="110">
        <v>10.1</v>
      </c>
      <c r="Y18" s="70" t="s">
        <v>119</v>
      </c>
    </row>
    <row r="19" spans="2:25" ht="15" customHeight="1" x14ac:dyDescent="0.2">
      <c r="B19" s="19">
        <v>9</v>
      </c>
      <c r="C19" s="20">
        <v>-30.1</v>
      </c>
      <c r="D19" s="20">
        <v>-39.1</v>
      </c>
      <c r="E19" s="20">
        <v>-35.4</v>
      </c>
      <c r="F19" s="127" t="s">
        <v>81</v>
      </c>
      <c r="G19" s="170" t="s">
        <v>81</v>
      </c>
      <c r="H19" s="128" t="s">
        <v>81</v>
      </c>
      <c r="I19" s="86" t="s">
        <v>90</v>
      </c>
      <c r="J19" s="86" t="s">
        <v>90</v>
      </c>
      <c r="K19" s="216" t="s">
        <v>81</v>
      </c>
      <c r="L19" s="20">
        <v>13.3</v>
      </c>
      <c r="M19" s="19">
        <v>21</v>
      </c>
      <c r="N19" s="223" t="s">
        <v>123</v>
      </c>
      <c r="O19" s="22">
        <v>0</v>
      </c>
      <c r="P19" s="227">
        <v>0</v>
      </c>
      <c r="Q19" s="196">
        <v>8</v>
      </c>
      <c r="R19" s="234" t="s">
        <v>115</v>
      </c>
      <c r="S19" s="235"/>
      <c r="T19" s="236"/>
      <c r="U19" s="237"/>
      <c r="V19" s="200">
        <v>277</v>
      </c>
      <c r="W19" s="109">
        <v>336.3</v>
      </c>
      <c r="X19" s="110">
        <v>10.9</v>
      </c>
      <c r="Y19" s="70" t="s">
        <v>124</v>
      </c>
    </row>
    <row r="20" spans="2:25" ht="15" customHeight="1" thickBot="1" x14ac:dyDescent="0.25">
      <c r="B20" s="82">
        <v>10</v>
      </c>
      <c r="C20" s="24">
        <v>-30</v>
      </c>
      <c r="D20" s="24">
        <v>-32.700000000000003</v>
      </c>
      <c r="E20" s="24">
        <v>-31</v>
      </c>
      <c r="F20" s="129" t="s">
        <v>81</v>
      </c>
      <c r="G20" s="172" t="s">
        <v>81</v>
      </c>
      <c r="H20" s="130" t="s">
        <v>81</v>
      </c>
      <c r="I20" s="220" t="s">
        <v>90</v>
      </c>
      <c r="J20" s="220" t="s">
        <v>90</v>
      </c>
      <c r="K20" s="217" t="s">
        <v>81</v>
      </c>
      <c r="L20" s="24">
        <v>16.8</v>
      </c>
      <c r="M20" s="82">
        <v>24</v>
      </c>
      <c r="N20" s="224" t="s">
        <v>123</v>
      </c>
      <c r="O20" s="23">
        <v>0.9</v>
      </c>
      <c r="P20" s="228">
        <f>IF(O20="","",(O20/24)*100)</f>
        <v>3.75</v>
      </c>
      <c r="Q20" s="197">
        <v>8</v>
      </c>
      <c r="R20" s="238" t="s">
        <v>126</v>
      </c>
      <c r="S20" s="239"/>
      <c r="T20" s="240"/>
      <c r="U20" s="241"/>
      <c r="V20" s="202">
        <v>350</v>
      </c>
      <c r="W20" s="111">
        <v>334.7</v>
      </c>
      <c r="X20" s="112">
        <v>14.4</v>
      </c>
      <c r="Y20" s="83" t="s">
        <v>124</v>
      </c>
    </row>
    <row r="21" spans="2:25" ht="15" customHeight="1" x14ac:dyDescent="0.2">
      <c r="B21" s="80">
        <v>11</v>
      </c>
      <c r="C21" s="79">
        <v>-30.5</v>
      </c>
      <c r="D21" s="79">
        <v>-35.799999999999997</v>
      </c>
      <c r="E21" s="79">
        <v>-32.299999999999997</v>
      </c>
      <c r="F21" s="125" t="s">
        <v>81</v>
      </c>
      <c r="G21" s="171" t="s">
        <v>81</v>
      </c>
      <c r="H21" s="126" t="s">
        <v>81</v>
      </c>
      <c r="I21" s="87" t="s">
        <v>90</v>
      </c>
      <c r="J21" s="87" t="s">
        <v>90</v>
      </c>
      <c r="K21" s="215" t="s">
        <v>81</v>
      </c>
      <c r="L21" s="79">
        <v>19.399999999999999</v>
      </c>
      <c r="M21" s="17">
        <v>26</v>
      </c>
      <c r="N21" s="225" t="s">
        <v>124</v>
      </c>
      <c r="O21" s="85">
        <v>1.6</v>
      </c>
      <c r="P21" s="226">
        <v>7</v>
      </c>
      <c r="Q21" s="198">
        <v>8</v>
      </c>
      <c r="R21" s="242" t="s">
        <v>125</v>
      </c>
      <c r="S21" s="243"/>
      <c r="T21" s="243"/>
      <c r="U21" s="296"/>
      <c r="V21" s="199">
        <v>405</v>
      </c>
      <c r="W21" s="106">
        <v>338.1</v>
      </c>
      <c r="X21" s="113">
        <v>16.399999999999999</v>
      </c>
      <c r="Y21" s="81" t="s">
        <v>124</v>
      </c>
    </row>
    <row r="22" spans="2:25" ht="15" customHeight="1" x14ac:dyDescent="0.2">
      <c r="B22" s="19">
        <v>12</v>
      </c>
      <c r="C22" s="20">
        <v>-35.299999999999997</v>
      </c>
      <c r="D22" s="20">
        <v>-38.1</v>
      </c>
      <c r="E22" s="20">
        <v>-36.700000000000003</v>
      </c>
      <c r="F22" s="127" t="s">
        <v>81</v>
      </c>
      <c r="G22" s="170" t="s">
        <v>81</v>
      </c>
      <c r="H22" s="128" t="s">
        <v>81</v>
      </c>
      <c r="I22" s="86" t="s">
        <v>90</v>
      </c>
      <c r="J22" s="86" t="s">
        <v>90</v>
      </c>
      <c r="K22" s="216" t="s">
        <v>81</v>
      </c>
      <c r="L22" s="20">
        <v>19.2</v>
      </c>
      <c r="M22" s="19">
        <v>25</v>
      </c>
      <c r="N22" s="223" t="s">
        <v>119</v>
      </c>
      <c r="O22" s="22">
        <v>5.2</v>
      </c>
      <c r="P22" s="227">
        <f t="shared" si="0"/>
        <v>21.666666666666668</v>
      </c>
      <c r="Q22" s="196">
        <v>7</v>
      </c>
      <c r="R22" s="234" t="s">
        <v>118</v>
      </c>
      <c r="S22" s="235"/>
      <c r="T22" s="236"/>
      <c r="U22" s="237"/>
      <c r="V22" s="200">
        <v>400</v>
      </c>
      <c r="W22" s="109">
        <v>0.4</v>
      </c>
      <c r="X22" s="110">
        <v>16</v>
      </c>
      <c r="Y22" s="70" t="s">
        <v>119</v>
      </c>
    </row>
    <row r="23" spans="2:25" ht="15" customHeight="1" x14ac:dyDescent="0.2">
      <c r="B23" s="19">
        <v>13</v>
      </c>
      <c r="C23" s="20">
        <v>-37.799999999999997</v>
      </c>
      <c r="D23" s="20">
        <v>-41.7</v>
      </c>
      <c r="E23" s="20">
        <v>-40</v>
      </c>
      <c r="F23" s="127" t="s">
        <v>81</v>
      </c>
      <c r="G23" s="170" t="s">
        <v>81</v>
      </c>
      <c r="H23" s="128" t="s">
        <v>81</v>
      </c>
      <c r="I23" s="86">
        <v>0</v>
      </c>
      <c r="J23" s="86">
        <v>0</v>
      </c>
      <c r="K23" s="216" t="s">
        <v>81</v>
      </c>
      <c r="L23" s="20">
        <v>11</v>
      </c>
      <c r="M23" s="19">
        <v>20</v>
      </c>
      <c r="N23" s="223" t="s">
        <v>127</v>
      </c>
      <c r="O23" s="22">
        <v>11.5</v>
      </c>
      <c r="P23" s="227">
        <f t="shared" si="0"/>
        <v>47.916666666666671</v>
      </c>
      <c r="Q23" s="196">
        <v>5</v>
      </c>
      <c r="R23" s="234"/>
      <c r="S23" s="235"/>
      <c r="T23" s="236"/>
      <c r="U23" s="237"/>
      <c r="V23" s="200">
        <v>229</v>
      </c>
      <c r="W23" s="109">
        <v>39.1</v>
      </c>
      <c r="X23" s="110">
        <v>8.8000000000000007</v>
      </c>
      <c r="Y23" s="70" t="s">
        <v>127</v>
      </c>
    </row>
    <row r="24" spans="2:25" ht="15" customHeight="1" x14ac:dyDescent="0.2">
      <c r="B24" s="19">
        <v>14</v>
      </c>
      <c r="C24" s="20">
        <v>-40.799999999999997</v>
      </c>
      <c r="D24" s="20">
        <v>-41.9</v>
      </c>
      <c r="E24" s="20">
        <v>-41.4</v>
      </c>
      <c r="F24" s="127" t="s">
        <v>81</v>
      </c>
      <c r="G24" s="170" t="s">
        <v>81</v>
      </c>
      <c r="H24" s="128" t="s">
        <v>81</v>
      </c>
      <c r="I24" s="86" t="s">
        <v>90</v>
      </c>
      <c r="J24" s="86" t="s">
        <v>90</v>
      </c>
      <c r="K24" s="216" t="s">
        <v>81</v>
      </c>
      <c r="L24" s="20">
        <v>11.2</v>
      </c>
      <c r="M24" s="19">
        <v>17</v>
      </c>
      <c r="N24" s="223" t="s">
        <v>116</v>
      </c>
      <c r="O24" s="22">
        <v>11.3</v>
      </c>
      <c r="P24" s="227">
        <f t="shared" si="0"/>
        <v>47.083333333333336</v>
      </c>
      <c r="Q24" s="196">
        <v>1</v>
      </c>
      <c r="R24" s="234" t="s">
        <v>113</v>
      </c>
      <c r="S24" s="235"/>
      <c r="T24" s="236"/>
      <c r="U24" s="237"/>
      <c r="V24" s="200">
        <v>234</v>
      </c>
      <c r="W24" s="109">
        <v>53.3</v>
      </c>
      <c r="X24" s="110">
        <v>9.6999999999999993</v>
      </c>
      <c r="Y24" s="70" t="s">
        <v>128</v>
      </c>
    </row>
    <row r="25" spans="2:25" ht="15" customHeight="1" thickBot="1" x14ac:dyDescent="0.25">
      <c r="B25" s="82">
        <v>15</v>
      </c>
      <c r="C25" s="24">
        <v>-40.799999999999997</v>
      </c>
      <c r="D25" s="24">
        <v>-42.4</v>
      </c>
      <c r="E25" s="24">
        <v>-41.3</v>
      </c>
      <c r="F25" s="129" t="s">
        <v>81</v>
      </c>
      <c r="G25" s="172" t="s">
        <v>81</v>
      </c>
      <c r="H25" s="130" t="s">
        <v>81</v>
      </c>
      <c r="I25" s="220" t="s">
        <v>90</v>
      </c>
      <c r="J25" s="220" t="s">
        <v>90</v>
      </c>
      <c r="K25" s="217" t="s">
        <v>81</v>
      </c>
      <c r="L25" s="24">
        <v>13.5</v>
      </c>
      <c r="M25" s="82">
        <v>21</v>
      </c>
      <c r="N25" s="224" t="s">
        <v>127</v>
      </c>
      <c r="O25" s="23">
        <v>10.3</v>
      </c>
      <c r="P25" s="228">
        <f t="shared" si="0"/>
        <v>42.916666666666671</v>
      </c>
      <c r="Q25" s="197">
        <v>2</v>
      </c>
      <c r="R25" s="238" t="s">
        <v>115</v>
      </c>
      <c r="S25" s="239"/>
      <c r="T25" s="240"/>
      <c r="U25" s="241"/>
      <c r="V25" s="202">
        <v>282</v>
      </c>
      <c r="W25" s="111">
        <v>30.3</v>
      </c>
      <c r="X25" s="112">
        <v>10.9</v>
      </c>
      <c r="Y25" s="83" t="s">
        <v>116</v>
      </c>
    </row>
    <row r="26" spans="2:25" ht="15" customHeight="1" x14ac:dyDescent="0.2">
      <c r="B26" s="80">
        <v>16</v>
      </c>
      <c r="C26" s="79">
        <v>-36.1</v>
      </c>
      <c r="D26" s="79">
        <v>-42.4</v>
      </c>
      <c r="E26" s="79">
        <v>-39.5</v>
      </c>
      <c r="F26" s="125" t="s">
        <v>81</v>
      </c>
      <c r="G26" s="171" t="s">
        <v>81</v>
      </c>
      <c r="H26" s="126" t="s">
        <v>81</v>
      </c>
      <c r="I26" s="87" t="s">
        <v>90</v>
      </c>
      <c r="J26" s="87" t="s">
        <v>90</v>
      </c>
      <c r="K26" s="215" t="s">
        <v>81</v>
      </c>
      <c r="L26" s="79">
        <v>15.6</v>
      </c>
      <c r="M26" s="17">
        <v>22</v>
      </c>
      <c r="N26" s="225" t="s">
        <v>117</v>
      </c>
      <c r="O26" s="85">
        <v>6.8</v>
      </c>
      <c r="P26" s="226">
        <f t="shared" si="0"/>
        <v>28.333333333333332</v>
      </c>
      <c r="Q26" s="198">
        <v>6</v>
      </c>
      <c r="R26" s="266" t="s">
        <v>129</v>
      </c>
      <c r="S26" s="267"/>
      <c r="T26" s="268"/>
      <c r="U26" s="269"/>
      <c r="V26" s="199">
        <v>325</v>
      </c>
      <c r="W26" s="106">
        <v>356.2</v>
      </c>
      <c r="X26" s="113">
        <v>13.5</v>
      </c>
      <c r="Y26" s="81" t="s">
        <v>119</v>
      </c>
    </row>
    <row r="27" spans="2:25" ht="15" customHeight="1" x14ac:dyDescent="0.2">
      <c r="B27" s="19">
        <v>17</v>
      </c>
      <c r="C27" s="20">
        <v>-35.299999999999997</v>
      </c>
      <c r="D27" s="20">
        <v>-40.1</v>
      </c>
      <c r="E27" s="20">
        <v>-37.6</v>
      </c>
      <c r="F27" s="127" t="s">
        <v>81</v>
      </c>
      <c r="G27" s="170" t="s">
        <v>81</v>
      </c>
      <c r="H27" s="128" t="s">
        <v>81</v>
      </c>
      <c r="I27" s="86" t="s">
        <v>90</v>
      </c>
      <c r="J27" s="86" t="s">
        <v>90</v>
      </c>
      <c r="K27" s="216" t="s">
        <v>81</v>
      </c>
      <c r="L27" s="20">
        <v>14.6</v>
      </c>
      <c r="M27" s="19">
        <v>24</v>
      </c>
      <c r="N27" s="223" t="s">
        <v>117</v>
      </c>
      <c r="O27" s="22">
        <v>6.6</v>
      </c>
      <c r="P27" s="227">
        <f t="shared" si="0"/>
        <v>27.499999999999996</v>
      </c>
      <c r="Q27" s="196">
        <v>6</v>
      </c>
      <c r="R27" s="234" t="s">
        <v>129</v>
      </c>
      <c r="S27" s="235"/>
      <c r="T27" s="236"/>
      <c r="U27" s="237"/>
      <c r="V27" s="200">
        <v>305</v>
      </c>
      <c r="W27" s="109">
        <v>349.1</v>
      </c>
      <c r="X27" s="110">
        <v>12.7</v>
      </c>
      <c r="Y27" s="70" t="s">
        <v>117</v>
      </c>
    </row>
    <row r="28" spans="2:25" ht="15" customHeight="1" x14ac:dyDescent="0.2">
      <c r="B28" s="19">
        <v>18</v>
      </c>
      <c r="C28" s="20">
        <v>-38.200000000000003</v>
      </c>
      <c r="D28" s="20">
        <v>-40.6</v>
      </c>
      <c r="E28" s="20">
        <v>-39.6</v>
      </c>
      <c r="F28" s="127" t="s">
        <v>81</v>
      </c>
      <c r="G28" s="170" t="s">
        <v>81</v>
      </c>
      <c r="H28" s="128" t="s">
        <v>81</v>
      </c>
      <c r="I28" s="86" t="s">
        <v>90</v>
      </c>
      <c r="J28" s="86" t="s">
        <v>90</v>
      </c>
      <c r="K28" s="216" t="s">
        <v>81</v>
      </c>
      <c r="L28" s="20">
        <v>9</v>
      </c>
      <c r="M28" s="19">
        <v>15</v>
      </c>
      <c r="N28" s="223" t="s">
        <v>117</v>
      </c>
      <c r="O28" s="22">
        <v>6.1</v>
      </c>
      <c r="P28" s="227">
        <f t="shared" si="0"/>
        <v>25.416666666666664</v>
      </c>
      <c r="Q28" s="196">
        <v>6</v>
      </c>
      <c r="R28" s="234" t="s">
        <v>115</v>
      </c>
      <c r="S28" s="235"/>
      <c r="T28" s="236"/>
      <c r="U28" s="237"/>
      <c r="V28" s="200">
        <v>188</v>
      </c>
      <c r="W28" s="109">
        <v>3</v>
      </c>
      <c r="X28" s="110">
        <v>7.5</v>
      </c>
      <c r="Y28" s="70" t="s">
        <v>119</v>
      </c>
    </row>
    <row r="29" spans="2:25" ht="15" customHeight="1" x14ac:dyDescent="0.2">
      <c r="B29" s="19">
        <v>19</v>
      </c>
      <c r="C29" s="20">
        <v>-39.6</v>
      </c>
      <c r="D29" s="20">
        <v>-41.8</v>
      </c>
      <c r="E29" s="20">
        <v>-40.700000000000003</v>
      </c>
      <c r="F29" s="127" t="s">
        <v>81</v>
      </c>
      <c r="G29" s="170" t="s">
        <v>81</v>
      </c>
      <c r="H29" s="128" t="s">
        <v>81</v>
      </c>
      <c r="I29" s="86" t="s">
        <v>90</v>
      </c>
      <c r="J29" s="86" t="s">
        <v>90</v>
      </c>
      <c r="K29" s="216" t="s">
        <v>81</v>
      </c>
      <c r="L29" s="20">
        <v>7.3</v>
      </c>
      <c r="M29" s="19">
        <v>12</v>
      </c>
      <c r="N29" s="223" t="s">
        <v>130</v>
      </c>
      <c r="O29" s="194">
        <v>5.5</v>
      </c>
      <c r="P29" s="229">
        <f t="shared" si="0"/>
        <v>22.916666666666664</v>
      </c>
      <c r="Q29" s="196">
        <v>2</v>
      </c>
      <c r="R29" s="234" t="s">
        <v>115</v>
      </c>
      <c r="S29" s="235"/>
      <c r="T29" s="236"/>
      <c r="U29" s="237"/>
      <c r="V29" s="200">
        <v>153</v>
      </c>
      <c r="W29" s="109">
        <v>99.3</v>
      </c>
      <c r="X29" s="110">
        <v>6</v>
      </c>
      <c r="Y29" s="70" t="s">
        <v>131</v>
      </c>
    </row>
    <row r="30" spans="2:25" ht="15" customHeight="1" thickBot="1" x14ac:dyDescent="0.25">
      <c r="B30" s="82">
        <v>20</v>
      </c>
      <c r="C30" s="24">
        <v>-41.2</v>
      </c>
      <c r="D30" s="24">
        <v>-43.1</v>
      </c>
      <c r="E30" s="24">
        <v>-42.1</v>
      </c>
      <c r="F30" s="129" t="s">
        <v>81</v>
      </c>
      <c r="G30" s="172" t="s">
        <v>81</v>
      </c>
      <c r="H30" s="130" t="s">
        <v>81</v>
      </c>
      <c r="I30" s="220">
        <v>0</v>
      </c>
      <c r="J30" s="220">
        <v>0</v>
      </c>
      <c r="K30" s="217" t="s">
        <v>81</v>
      </c>
      <c r="L30" s="24">
        <v>3.6</v>
      </c>
      <c r="M30" s="82">
        <v>10</v>
      </c>
      <c r="N30" s="224" t="s">
        <v>132</v>
      </c>
      <c r="O30" s="23">
        <v>5.3</v>
      </c>
      <c r="P30" s="228">
        <f t="shared" si="0"/>
        <v>22.083333333333332</v>
      </c>
      <c r="Q30" s="197">
        <v>1</v>
      </c>
      <c r="R30" s="238"/>
      <c r="S30" s="239"/>
      <c r="T30" s="240"/>
      <c r="U30" s="241"/>
      <c r="V30" s="202">
        <v>76</v>
      </c>
      <c r="W30" s="111">
        <v>95.3</v>
      </c>
      <c r="X30" s="112">
        <v>3.1</v>
      </c>
      <c r="Y30" s="83" t="s">
        <v>132</v>
      </c>
    </row>
    <row r="31" spans="2:25" ht="15" customHeight="1" x14ac:dyDescent="0.2">
      <c r="B31" s="80">
        <v>21</v>
      </c>
      <c r="C31" s="79">
        <v>-41</v>
      </c>
      <c r="D31" s="79">
        <v>-43.3</v>
      </c>
      <c r="E31" s="79">
        <v>-41.8</v>
      </c>
      <c r="F31" s="125" t="s">
        <v>81</v>
      </c>
      <c r="G31" s="171" t="s">
        <v>81</v>
      </c>
      <c r="H31" s="126" t="s">
        <v>81</v>
      </c>
      <c r="I31" s="87" t="s">
        <v>90</v>
      </c>
      <c r="J31" s="87" t="s">
        <v>90</v>
      </c>
      <c r="K31" s="215" t="s">
        <v>81</v>
      </c>
      <c r="L31" s="79">
        <v>1.6</v>
      </c>
      <c r="M31" s="17">
        <v>8</v>
      </c>
      <c r="N31" s="225" t="s">
        <v>119</v>
      </c>
      <c r="O31" s="85">
        <v>5.0999999999999996</v>
      </c>
      <c r="P31" s="226">
        <f t="shared" si="0"/>
        <v>21.25</v>
      </c>
      <c r="Q31" s="198">
        <v>4</v>
      </c>
      <c r="R31" s="266" t="s">
        <v>113</v>
      </c>
      <c r="S31" s="267"/>
      <c r="T31" s="268"/>
      <c r="U31" s="269"/>
      <c r="V31" s="199">
        <v>33</v>
      </c>
      <c r="W31" s="106">
        <v>356.4</v>
      </c>
      <c r="X31" s="113">
        <v>1.3</v>
      </c>
      <c r="Y31" s="81" t="s">
        <v>120</v>
      </c>
    </row>
    <row r="32" spans="2:25" ht="15" customHeight="1" x14ac:dyDescent="0.2">
      <c r="B32" s="19">
        <v>22</v>
      </c>
      <c r="C32" s="20">
        <v>-33.4</v>
      </c>
      <c r="D32" s="20">
        <v>-42.4</v>
      </c>
      <c r="E32" s="20">
        <v>-37.6</v>
      </c>
      <c r="F32" s="127" t="s">
        <v>81</v>
      </c>
      <c r="G32" s="170" t="s">
        <v>81</v>
      </c>
      <c r="H32" s="128" t="s">
        <v>81</v>
      </c>
      <c r="I32" s="86" t="s">
        <v>90</v>
      </c>
      <c r="J32" s="86" t="s">
        <v>90</v>
      </c>
      <c r="K32" s="216" t="s">
        <v>81</v>
      </c>
      <c r="L32" s="20">
        <v>10.4</v>
      </c>
      <c r="M32" s="19">
        <v>17</v>
      </c>
      <c r="N32" s="223" t="s">
        <v>124</v>
      </c>
      <c r="O32" s="22">
        <v>9.6999999999999993</v>
      </c>
      <c r="P32" s="227">
        <f t="shared" si="0"/>
        <v>40.416666666666664</v>
      </c>
      <c r="Q32" s="196">
        <v>7</v>
      </c>
      <c r="R32" s="234" t="s">
        <v>133</v>
      </c>
      <c r="S32" s="235"/>
      <c r="T32" s="236"/>
      <c r="U32" s="237"/>
      <c r="V32" s="200">
        <v>216</v>
      </c>
      <c r="W32" s="109">
        <v>330.8</v>
      </c>
      <c r="X32" s="110">
        <v>8.9</v>
      </c>
      <c r="Y32" s="70" t="s">
        <v>124</v>
      </c>
    </row>
    <row r="33" spans="2:26" ht="15" customHeight="1" x14ac:dyDescent="0.2">
      <c r="B33" s="19">
        <v>23</v>
      </c>
      <c r="C33" s="20">
        <v>-31.4</v>
      </c>
      <c r="D33" s="20">
        <v>-38.799999999999997</v>
      </c>
      <c r="E33" s="20">
        <v>-34.4</v>
      </c>
      <c r="F33" s="127" t="s">
        <v>81</v>
      </c>
      <c r="G33" s="170" t="s">
        <v>81</v>
      </c>
      <c r="H33" s="128" t="s">
        <v>81</v>
      </c>
      <c r="I33" s="86" t="s">
        <v>90</v>
      </c>
      <c r="J33" s="86" t="s">
        <v>90</v>
      </c>
      <c r="K33" s="216" t="s">
        <v>81</v>
      </c>
      <c r="L33" s="20">
        <v>7.9</v>
      </c>
      <c r="M33" s="19">
        <v>14</v>
      </c>
      <c r="N33" s="223" t="s">
        <v>112</v>
      </c>
      <c r="O33" s="22">
        <v>17</v>
      </c>
      <c r="P33" s="227">
        <f t="shared" si="0"/>
        <v>70.833333333333343</v>
      </c>
      <c r="Q33" s="196">
        <v>6</v>
      </c>
      <c r="R33" s="234" t="s">
        <v>133</v>
      </c>
      <c r="S33" s="235"/>
      <c r="T33" s="236"/>
      <c r="U33" s="237"/>
      <c r="V33" s="200">
        <v>165</v>
      </c>
      <c r="W33" s="109">
        <v>17.600000000000001</v>
      </c>
      <c r="X33" s="110">
        <v>4.9000000000000004</v>
      </c>
      <c r="Y33" s="70" t="s">
        <v>130</v>
      </c>
    </row>
    <row r="34" spans="2:26" ht="15" customHeight="1" x14ac:dyDescent="0.2">
      <c r="B34" s="19">
        <v>24</v>
      </c>
      <c r="C34" s="20">
        <v>-35.299999999999997</v>
      </c>
      <c r="D34" s="20">
        <v>-39.4</v>
      </c>
      <c r="E34" s="20">
        <v>-37.1</v>
      </c>
      <c r="F34" s="127" t="s">
        <v>81</v>
      </c>
      <c r="G34" s="170" t="s">
        <v>81</v>
      </c>
      <c r="H34" s="128" t="s">
        <v>81</v>
      </c>
      <c r="I34" s="86" t="s">
        <v>90</v>
      </c>
      <c r="J34" s="86" t="s">
        <v>90</v>
      </c>
      <c r="K34" s="216" t="s">
        <v>81</v>
      </c>
      <c r="L34" s="20">
        <v>12.3</v>
      </c>
      <c r="M34" s="19">
        <v>20</v>
      </c>
      <c r="N34" s="223" t="s">
        <v>134</v>
      </c>
      <c r="O34" s="22">
        <v>24</v>
      </c>
      <c r="P34" s="227">
        <f t="shared" si="0"/>
        <v>100</v>
      </c>
      <c r="Q34" s="196">
        <v>1</v>
      </c>
      <c r="R34" s="234" t="s">
        <v>135</v>
      </c>
      <c r="S34" s="235"/>
      <c r="T34" s="236"/>
      <c r="U34" s="237"/>
      <c r="V34" s="200">
        <v>257</v>
      </c>
      <c r="W34" s="109">
        <v>50.3</v>
      </c>
      <c r="X34" s="110">
        <v>10.199999999999999</v>
      </c>
      <c r="Y34" s="70" t="s">
        <v>116</v>
      </c>
    </row>
    <row r="35" spans="2:26" ht="15" customHeight="1" thickBot="1" x14ac:dyDescent="0.25">
      <c r="B35" s="82">
        <v>25</v>
      </c>
      <c r="C35" s="24">
        <v>-36.5</v>
      </c>
      <c r="D35" s="24">
        <v>-38.799999999999997</v>
      </c>
      <c r="E35" s="24">
        <v>-37.5</v>
      </c>
      <c r="F35" s="129" t="s">
        <v>81</v>
      </c>
      <c r="G35" s="172" t="s">
        <v>81</v>
      </c>
      <c r="H35" s="130" t="s">
        <v>81</v>
      </c>
      <c r="I35" s="220" t="s">
        <v>90</v>
      </c>
      <c r="J35" s="220" t="s">
        <v>90</v>
      </c>
      <c r="K35" s="217" t="s">
        <v>81</v>
      </c>
      <c r="L35" s="24">
        <v>11.9</v>
      </c>
      <c r="M35" s="82">
        <v>18</v>
      </c>
      <c r="N35" s="224" t="s">
        <v>116</v>
      </c>
      <c r="O35" s="23">
        <v>24</v>
      </c>
      <c r="P35" s="228">
        <f t="shared" si="0"/>
        <v>100</v>
      </c>
      <c r="Q35" s="197">
        <v>3</v>
      </c>
      <c r="R35" s="238" t="s">
        <v>115</v>
      </c>
      <c r="S35" s="239"/>
      <c r="T35" s="240"/>
      <c r="U35" s="241"/>
      <c r="V35" s="202">
        <v>249</v>
      </c>
      <c r="W35" s="111">
        <v>21.7</v>
      </c>
      <c r="X35" s="112">
        <v>10</v>
      </c>
      <c r="Y35" s="83" t="s">
        <v>120</v>
      </c>
    </row>
    <row r="36" spans="2:26" ht="15" customHeight="1" x14ac:dyDescent="0.2">
      <c r="B36" s="80">
        <v>26</v>
      </c>
      <c r="C36" s="79">
        <v>-38.1</v>
      </c>
      <c r="D36" s="79">
        <v>-39.4</v>
      </c>
      <c r="E36" s="79">
        <v>-38.799999999999997</v>
      </c>
      <c r="F36" s="125" t="s">
        <v>81</v>
      </c>
      <c r="G36" s="171" t="s">
        <v>81</v>
      </c>
      <c r="H36" s="126" t="s">
        <v>81</v>
      </c>
      <c r="I36" s="87" t="s">
        <v>90</v>
      </c>
      <c r="J36" s="87" t="s">
        <v>90</v>
      </c>
      <c r="K36" s="215" t="s">
        <v>81</v>
      </c>
      <c r="L36" s="79">
        <v>13.5</v>
      </c>
      <c r="M36" s="17">
        <v>20</v>
      </c>
      <c r="N36" s="225" t="s">
        <v>136</v>
      </c>
      <c r="O36" s="85">
        <v>24</v>
      </c>
      <c r="P36" s="230">
        <f t="shared" si="0"/>
        <v>100</v>
      </c>
      <c r="Q36" s="87">
        <v>4</v>
      </c>
      <c r="R36" s="242" t="s">
        <v>135</v>
      </c>
      <c r="S36" s="243"/>
      <c r="T36" s="244"/>
      <c r="U36" s="245"/>
      <c r="V36" s="105">
        <v>282</v>
      </c>
      <c r="W36" s="114">
        <v>1.9</v>
      </c>
      <c r="X36" s="113">
        <v>11.7</v>
      </c>
      <c r="Y36" s="81" t="s">
        <v>119</v>
      </c>
    </row>
    <row r="37" spans="2:26" ht="15" customHeight="1" x14ac:dyDescent="0.2">
      <c r="B37" s="19">
        <v>27</v>
      </c>
      <c r="C37" s="20">
        <v>-36.6</v>
      </c>
      <c r="D37" s="20">
        <v>-39.700000000000003</v>
      </c>
      <c r="E37" s="20">
        <v>-37.9</v>
      </c>
      <c r="F37" s="127" t="s">
        <v>81</v>
      </c>
      <c r="G37" s="170" t="s">
        <v>81</v>
      </c>
      <c r="H37" s="128" t="s">
        <v>81</v>
      </c>
      <c r="I37" s="86" t="s">
        <v>90</v>
      </c>
      <c r="J37" s="86" t="s">
        <v>90</v>
      </c>
      <c r="K37" s="216" t="s">
        <v>81</v>
      </c>
      <c r="L37" s="20">
        <v>8.1999999999999993</v>
      </c>
      <c r="M37" s="19">
        <v>15</v>
      </c>
      <c r="N37" s="223" t="s">
        <v>127</v>
      </c>
      <c r="O37" s="192">
        <v>24</v>
      </c>
      <c r="P37" s="227">
        <f t="shared" si="0"/>
        <v>100</v>
      </c>
      <c r="Q37" s="86">
        <v>6</v>
      </c>
      <c r="R37" s="246" t="s">
        <v>115</v>
      </c>
      <c r="S37" s="247"/>
      <c r="T37" s="248"/>
      <c r="U37" s="249"/>
      <c r="V37" s="108">
        <v>170</v>
      </c>
      <c r="W37" s="109">
        <v>33.700000000000003</v>
      </c>
      <c r="X37" s="110">
        <v>6.6</v>
      </c>
      <c r="Y37" s="70" t="s">
        <v>128</v>
      </c>
    </row>
    <row r="38" spans="2:26" ht="15" customHeight="1" x14ac:dyDescent="0.2">
      <c r="B38" s="19">
        <v>28</v>
      </c>
      <c r="C38" s="20">
        <v>-37.4</v>
      </c>
      <c r="D38" s="20">
        <v>-39.700000000000003</v>
      </c>
      <c r="E38" s="20">
        <v>-38.4</v>
      </c>
      <c r="F38" s="127" t="s">
        <v>81</v>
      </c>
      <c r="G38" s="170" t="s">
        <v>81</v>
      </c>
      <c r="H38" s="128" t="s">
        <v>81</v>
      </c>
      <c r="I38" s="86">
        <v>0</v>
      </c>
      <c r="J38" s="86">
        <v>0</v>
      </c>
      <c r="K38" s="216" t="s">
        <v>81</v>
      </c>
      <c r="L38" s="20">
        <v>6</v>
      </c>
      <c r="M38" s="19">
        <v>10</v>
      </c>
      <c r="N38" s="223" t="s">
        <v>127</v>
      </c>
      <c r="O38" s="22">
        <v>24</v>
      </c>
      <c r="P38" s="227">
        <f t="shared" si="0"/>
        <v>100</v>
      </c>
      <c r="Q38" s="86">
        <v>4</v>
      </c>
      <c r="R38" s="246"/>
      <c r="S38" s="247"/>
      <c r="T38" s="248"/>
      <c r="U38" s="249"/>
      <c r="V38" s="108">
        <v>125</v>
      </c>
      <c r="W38" s="109">
        <v>43.9</v>
      </c>
      <c r="X38" s="110">
        <v>4.9000000000000004</v>
      </c>
      <c r="Y38" s="70" t="s">
        <v>112</v>
      </c>
    </row>
    <row r="39" spans="2:26" ht="15" customHeight="1" x14ac:dyDescent="0.2">
      <c r="B39" s="19">
        <v>29</v>
      </c>
      <c r="C39" s="20">
        <v>-37</v>
      </c>
      <c r="D39" s="20">
        <v>-38.4</v>
      </c>
      <c r="E39" s="20">
        <v>-37.6</v>
      </c>
      <c r="F39" s="127" t="s">
        <v>81</v>
      </c>
      <c r="G39" s="170" t="s">
        <v>81</v>
      </c>
      <c r="H39" s="128" t="s">
        <v>81</v>
      </c>
      <c r="I39" s="86" t="s">
        <v>90</v>
      </c>
      <c r="J39" s="86" t="s">
        <v>90</v>
      </c>
      <c r="K39" s="216" t="s">
        <v>81</v>
      </c>
      <c r="L39" s="20">
        <v>9.8000000000000007</v>
      </c>
      <c r="M39" s="19">
        <v>15</v>
      </c>
      <c r="N39" s="223" t="s">
        <v>119</v>
      </c>
      <c r="O39" s="22">
        <v>24</v>
      </c>
      <c r="P39" s="227">
        <f t="shared" si="0"/>
        <v>100</v>
      </c>
      <c r="Q39" s="86">
        <v>5</v>
      </c>
      <c r="R39" s="246" t="s">
        <v>137</v>
      </c>
      <c r="S39" s="247"/>
      <c r="T39" s="248"/>
      <c r="U39" s="249"/>
      <c r="V39" s="108">
        <v>205</v>
      </c>
      <c r="W39" s="109">
        <v>9.9</v>
      </c>
      <c r="X39" s="110">
        <v>8.5</v>
      </c>
      <c r="Y39" s="70" t="s">
        <v>120</v>
      </c>
    </row>
    <row r="40" spans="2:26" ht="15" customHeight="1" thickBot="1" x14ac:dyDescent="0.25">
      <c r="B40" s="19">
        <v>30</v>
      </c>
      <c r="C40" s="20">
        <v>-36.700000000000003</v>
      </c>
      <c r="D40" s="20">
        <v>-38.5</v>
      </c>
      <c r="E40" s="20">
        <v>-37.799999999999997</v>
      </c>
      <c r="F40" s="131" t="s">
        <v>81</v>
      </c>
      <c r="G40" s="174" t="s">
        <v>81</v>
      </c>
      <c r="H40" s="132" t="s">
        <v>81</v>
      </c>
      <c r="I40" s="86" t="s">
        <v>90</v>
      </c>
      <c r="J40" s="86" t="s">
        <v>90</v>
      </c>
      <c r="K40" s="216" t="s">
        <v>81</v>
      </c>
      <c r="L40" s="20">
        <v>5.9</v>
      </c>
      <c r="M40" s="19">
        <v>12</v>
      </c>
      <c r="N40" s="223" t="s">
        <v>119</v>
      </c>
      <c r="O40" s="22">
        <v>24</v>
      </c>
      <c r="P40" s="227">
        <f t="shared" si="0"/>
        <v>100</v>
      </c>
      <c r="Q40" s="86">
        <v>5</v>
      </c>
      <c r="R40" s="246" t="s">
        <v>113</v>
      </c>
      <c r="S40" s="247"/>
      <c r="T40" s="248"/>
      <c r="U40" s="249"/>
      <c r="V40" s="108">
        <v>122</v>
      </c>
      <c r="W40" s="109">
        <v>23.3</v>
      </c>
      <c r="X40" s="110">
        <v>4.3</v>
      </c>
      <c r="Y40" s="70" t="s">
        <v>120</v>
      </c>
    </row>
    <row r="41" spans="2:26" ht="14.25" thickTop="1" thickBot="1" x14ac:dyDescent="0.25">
      <c r="B41" s="124" t="s">
        <v>29</v>
      </c>
      <c r="C41" s="208">
        <f>IF(C11="","",(SUM(C11:C40)))</f>
        <v>-1106.0000000000002</v>
      </c>
      <c r="D41" s="84">
        <f>IF(D11="","",(SUM(D11:D40)))</f>
        <v>-1220.7000000000003</v>
      </c>
      <c r="E41" s="209">
        <f>IF(E11="","",(SUM(E11:E40)))</f>
        <v>-1162.7</v>
      </c>
      <c r="F41" s="120"/>
      <c r="G41" s="173"/>
      <c r="H41" s="121"/>
      <c r="I41" s="221" t="str">
        <f>IF(COUNTIF(I11:I40,"T") &gt;0,"T","0")</f>
        <v>T</v>
      </c>
      <c r="J41" s="221" t="str">
        <f>IF(COUNTIF(J11:J40,"T") &gt;0,"T","0")</f>
        <v>T</v>
      </c>
      <c r="K41" s="218"/>
      <c r="L41" s="208">
        <f>SUM(L11:L40)</f>
        <v>339.59999999999991</v>
      </c>
      <c r="M41" s="140"/>
      <c r="N41" s="140"/>
      <c r="O41" s="84">
        <f>IF(SUM(O11:O40)=0,"",SUM(O11:O40))</f>
        <v>399.3</v>
      </c>
      <c r="P41" s="77"/>
      <c r="Q41" s="77">
        <f>SUM(Q11:Q40)</f>
        <v>135</v>
      </c>
      <c r="R41" s="232"/>
      <c r="S41" s="232"/>
      <c r="T41" s="233"/>
      <c r="U41" s="233"/>
      <c r="V41" s="231">
        <f>SUM(V11:V40)</f>
        <v>7086</v>
      </c>
      <c r="W41" s="139"/>
      <c r="X41" s="121"/>
      <c r="Y41" s="77"/>
      <c r="Z41" s="27"/>
    </row>
    <row r="42" spans="2:26" ht="13.5" thickBot="1" x14ac:dyDescent="0.25">
      <c r="B42" s="123" t="s">
        <v>30</v>
      </c>
      <c r="C42" s="141">
        <f>IF(C11="","",ROUND((AVERAGE(C11:C40)),1))</f>
        <v>-36.9</v>
      </c>
      <c r="D42" s="142">
        <f>IF(D11="","",ROUND((AVERAGE(D11:D40)),1))</f>
        <v>-40.700000000000003</v>
      </c>
      <c r="E42" s="142">
        <f>IF(E11="","",ROUND((AVERAGE(E11:E40)),1))</f>
        <v>-38.799999999999997</v>
      </c>
      <c r="F42" s="120"/>
      <c r="G42" s="152"/>
      <c r="H42" s="121"/>
      <c r="I42" s="120"/>
      <c r="J42" s="122"/>
      <c r="K42" s="121"/>
      <c r="L42" s="143">
        <f>IF(L41="","", AVERAGE(L11:L40))</f>
        <v>11.319999999999997</v>
      </c>
      <c r="M42" s="183" t="s">
        <v>97</v>
      </c>
      <c r="N42" s="184" t="s">
        <v>77</v>
      </c>
      <c r="O42" s="144">
        <f>AVERAGE(O11:O40)</f>
        <v>13.31</v>
      </c>
      <c r="P42" s="145">
        <f>AVERAGE(P11:P40)</f>
        <v>55.470555555555549</v>
      </c>
      <c r="Q42" s="146">
        <f>AVERAGE(Q11:Q40)</f>
        <v>4.5</v>
      </c>
      <c r="R42" s="232"/>
      <c r="S42" s="232"/>
      <c r="T42" s="233"/>
      <c r="U42" s="233"/>
      <c r="V42" s="80"/>
      <c r="W42" s="147">
        <v>12.7</v>
      </c>
      <c r="X42" s="147">
        <v>8.1</v>
      </c>
      <c r="Y42" s="148">
        <v>360</v>
      </c>
      <c r="Z42" s="27"/>
    </row>
    <row r="43" spans="2:26" ht="13.5" thickBot="1" x14ac:dyDescent="0.25">
      <c r="B43" s="71"/>
      <c r="C43" s="72"/>
      <c r="D43" s="72"/>
      <c r="E43" s="72"/>
      <c r="F43" s="72"/>
      <c r="G43" s="72"/>
      <c r="H43" s="72"/>
      <c r="I43" s="72"/>
      <c r="J43" s="72"/>
      <c r="K43" s="73" t="s">
        <v>88</v>
      </c>
      <c r="L43" s="204">
        <f>IF(L42="","Xkts", L42*0.86839)</f>
        <v>9.8301747999999964</v>
      </c>
      <c r="M43" s="186">
        <f>MAX(M11:M40)</f>
        <v>34</v>
      </c>
      <c r="N43" s="185">
        <v>10</v>
      </c>
      <c r="O43" s="29"/>
      <c r="P43" s="29"/>
      <c r="Q43" s="149"/>
      <c r="R43" s="48"/>
      <c r="S43" s="48"/>
      <c r="T43" s="48"/>
      <c r="U43" s="48"/>
      <c r="V43" s="47"/>
      <c r="W43" s="48"/>
      <c r="X43" s="48"/>
      <c r="Y43" s="76"/>
      <c r="Z43" s="27"/>
    </row>
    <row r="44" spans="2:26" ht="13.5" thickBot="1" x14ac:dyDescent="0.25">
      <c r="B44" s="74"/>
      <c r="C44" s="32"/>
      <c r="D44" s="32"/>
      <c r="E44" s="32"/>
      <c r="F44" s="32"/>
      <c r="G44" s="32"/>
      <c r="H44" s="32"/>
      <c r="I44" s="32"/>
      <c r="J44" s="32"/>
      <c r="K44" s="119"/>
      <c r="L44" s="26" t="s">
        <v>89</v>
      </c>
      <c r="M44" s="210">
        <f>M43*0.86839</f>
        <v>29.525259999999999</v>
      </c>
      <c r="N44" s="75"/>
      <c r="O44" s="77"/>
      <c r="P44" s="77"/>
      <c r="Q44" s="78"/>
      <c r="R44" s="32"/>
      <c r="S44" s="32"/>
      <c r="T44" s="32"/>
      <c r="U44" s="32"/>
      <c r="V44" s="32"/>
      <c r="W44" s="32"/>
      <c r="X44" s="32"/>
      <c r="Y44" s="33"/>
      <c r="Z44" s="27"/>
    </row>
    <row r="45" spans="2:26" ht="7.5" customHeight="1" x14ac:dyDescent="0.2">
      <c r="B45" s="30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4"/>
    </row>
    <row r="46" spans="2:26" x14ac:dyDescent="0.2">
      <c r="B46" s="35" t="s">
        <v>31</v>
      </c>
      <c r="C46" s="36"/>
      <c r="D46" s="36"/>
      <c r="E46" s="36"/>
      <c r="F46" s="36"/>
      <c r="G46" s="36"/>
      <c r="H46" s="190"/>
      <c r="I46" s="36" t="s">
        <v>32</v>
      </c>
      <c r="J46" s="36"/>
      <c r="K46" s="36"/>
      <c r="L46" s="36"/>
      <c r="M46" s="36"/>
      <c r="N46" s="36"/>
      <c r="O46" s="190"/>
      <c r="P46" s="36" t="s">
        <v>33</v>
      </c>
      <c r="Q46" s="36"/>
      <c r="R46" s="36"/>
      <c r="S46" s="36"/>
      <c r="T46" s="36"/>
      <c r="U46" s="190"/>
      <c r="V46" s="190" t="s">
        <v>86</v>
      </c>
      <c r="W46" s="190"/>
      <c r="X46" s="190"/>
      <c r="Y46" s="191"/>
    </row>
    <row r="47" spans="2:26" ht="6.75" customHeight="1" thickBot="1" x14ac:dyDescent="0.25">
      <c r="B47" s="30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4"/>
    </row>
    <row r="48" spans="2:26" ht="13.5" thickBot="1" x14ac:dyDescent="0.25">
      <c r="B48" s="254" t="s">
        <v>34</v>
      </c>
      <c r="C48" s="255"/>
      <c r="D48" s="255"/>
      <c r="E48" s="257"/>
      <c r="F48" s="258">
        <f>E42</f>
        <v>-38.799999999999997</v>
      </c>
      <c r="G48" s="259"/>
      <c r="I48" s="153" t="s">
        <v>35</v>
      </c>
      <c r="J48" s="154"/>
      <c r="K48" s="154"/>
      <c r="L48" s="157"/>
      <c r="M48" s="160" t="s">
        <v>90</v>
      </c>
      <c r="N48" s="213"/>
      <c r="P48" s="153" t="s">
        <v>36</v>
      </c>
      <c r="Q48" s="154"/>
      <c r="R48" s="41"/>
      <c r="S48" s="88"/>
      <c r="T48" s="93"/>
      <c r="U48" s="38"/>
      <c r="V48" s="99" t="s">
        <v>64</v>
      </c>
      <c r="W48" s="100"/>
      <c r="X48" s="38"/>
      <c r="Y48" s="39"/>
    </row>
    <row r="49" spans="2:28" ht="13.5" thickBot="1" x14ac:dyDescent="0.25">
      <c r="B49" s="260" t="s">
        <v>37</v>
      </c>
      <c r="C49" s="261"/>
      <c r="D49" s="261"/>
      <c r="E49" s="262"/>
      <c r="F49" s="263" t="s">
        <v>138</v>
      </c>
      <c r="G49" s="264"/>
      <c r="I49" s="153" t="s">
        <v>84</v>
      </c>
      <c r="J49" s="154"/>
      <c r="K49" s="154"/>
      <c r="L49" s="157"/>
      <c r="M49" s="160"/>
      <c r="N49" s="159"/>
      <c r="P49" s="40" t="s">
        <v>78</v>
      </c>
      <c r="Q49" s="41"/>
      <c r="R49" s="41"/>
      <c r="S49" s="41"/>
      <c r="T49" s="25">
        <f>COUNTIF(Q11:Q40,"&lt;=2")</f>
        <v>9</v>
      </c>
      <c r="U49" s="66"/>
      <c r="V49" s="99" t="s">
        <v>65</v>
      </c>
      <c r="W49" s="100"/>
      <c r="X49" s="101"/>
      <c r="Y49" s="67"/>
    </row>
    <row r="50" spans="2:28" ht="13.5" thickBot="1" x14ac:dyDescent="0.25">
      <c r="B50" s="256" t="s">
        <v>82</v>
      </c>
      <c r="C50" s="256"/>
      <c r="D50" s="26">
        <f>IF(C41="","",MAX(C11:C40))</f>
        <v>-30</v>
      </c>
      <c r="E50" s="25" t="s">
        <v>38</v>
      </c>
      <c r="F50" s="188">
        <v>10</v>
      </c>
      <c r="G50" s="189"/>
      <c r="I50" s="153" t="s">
        <v>39</v>
      </c>
      <c r="J50" s="154"/>
      <c r="K50" s="154"/>
      <c r="L50" s="157"/>
      <c r="M50" s="25" t="s">
        <v>40</v>
      </c>
      <c r="N50" s="42"/>
      <c r="P50" s="40" t="s">
        <v>79</v>
      </c>
      <c r="Q50" s="41"/>
      <c r="R50" s="41"/>
      <c r="S50" s="41"/>
      <c r="T50" s="145">
        <f>COUNTIF(Q11:Q40,"3")+COUNTIF(Q11:Q40,"4")+COUNTIF(Q11:Q40,"5")+COUNTIF(Q11:Q40,"6")</f>
        <v>14</v>
      </c>
      <c r="U50" s="38"/>
      <c r="V50" s="99" t="s">
        <v>66</v>
      </c>
      <c r="W50" s="100"/>
      <c r="X50" s="101"/>
      <c r="Y50" s="67"/>
    </row>
    <row r="51" spans="2:28" ht="13.5" thickBot="1" x14ac:dyDescent="0.25">
      <c r="B51" s="256" t="s">
        <v>83</v>
      </c>
      <c r="C51" s="256"/>
      <c r="D51" s="26">
        <f>IF(D41="","",MIN(D11:D40))</f>
        <v>-45.8</v>
      </c>
      <c r="E51" s="25" t="s">
        <v>38</v>
      </c>
      <c r="F51" s="188">
        <v>3</v>
      </c>
      <c r="G51" s="189"/>
      <c r="I51" s="31"/>
      <c r="J51" s="31"/>
      <c r="K51" s="31"/>
      <c r="L51" s="31"/>
      <c r="M51" s="31"/>
      <c r="N51" s="31"/>
      <c r="P51" s="43" t="s">
        <v>80</v>
      </c>
      <c r="Q51" s="41"/>
      <c r="R51" s="41"/>
      <c r="S51" s="41"/>
      <c r="T51" s="25">
        <f>COUNTIF(Q11:Q40,"&gt;=7")</f>
        <v>7</v>
      </c>
      <c r="U51" s="49"/>
      <c r="V51" s="99" t="s">
        <v>67</v>
      </c>
      <c r="W51" s="100"/>
      <c r="X51" s="38"/>
      <c r="Y51" s="39"/>
      <c r="AB51" s="44"/>
    </row>
    <row r="52" spans="2:28" ht="13.5" thickBot="1" x14ac:dyDescent="0.25">
      <c r="B52" s="45"/>
      <c r="C52" s="46"/>
      <c r="D52" s="47"/>
      <c r="E52" s="48"/>
      <c r="F52" s="37"/>
      <c r="G52" s="37"/>
      <c r="I52" s="36" t="s">
        <v>41</v>
      </c>
      <c r="J52" s="36"/>
      <c r="K52" s="36"/>
      <c r="L52" s="36"/>
      <c r="M52" s="36"/>
      <c r="N52" s="36"/>
      <c r="P52" s="31"/>
      <c r="Q52" s="31"/>
      <c r="R52" s="31"/>
      <c r="S52" s="31"/>
      <c r="T52" s="31"/>
      <c r="U52" s="49"/>
      <c r="V52" s="99" t="s">
        <v>68</v>
      </c>
      <c r="W52" s="100"/>
      <c r="X52" s="38"/>
      <c r="Y52" s="39"/>
    </row>
    <row r="53" spans="2:28" ht="13.5" thickBot="1" x14ac:dyDescent="0.25">
      <c r="B53" s="254" t="s">
        <v>42</v>
      </c>
      <c r="C53" s="255"/>
      <c r="D53" s="255"/>
      <c r="E53" s="255"/>
      <c r="F53" s="41"/>
      <c r="G53" s="50"/>
      <c r="I53" s="153" t="s">
        <v>35</v>
      </c>
      <c r="J53" s="154"/>
      <c r="K53" s="154"/>
      <c r="L53" s="157"/>
      <c r="M53" s="160" t="s">
        <v>90</v>
      </c>
      <c r="N53" s="159"/>
      <c r="O53" s="34"/>
      <c r="P53" s="182" t="s">
        <v>43</v>
      </c>
      <c r="Q53" s="41"/>
      <c r="R53" s="41"/>
      <c r="S53" s="41"/>
      <c r="T53" s="42"/>
      <c r="U53" s="49"/>
      <c r="V53" s="99" t="s">
        <v>69</v>
      </c>
      <c r="W53" s="100"/>
      <c r="X53" s="38"/>
      <c r="Y53" s="39"/>
    </row>
    <row r="54" spans="2:28" ht="15" thickBot="1" x14ac:dyDescent="0.25">
      <c r="B54" s="254" t="s">
        <v>109</v>
      </c>
      <c r="C54" s="255"/>
      <c r="D54" s="255"/>
      <c r="E54" s="270"/>
      <c r="F54" s="254"/>
      <c r="G54" s="271"/>
      <c r="I54" s="153" t="s">
        <v>39</v>
      </c>
      <c r="J54" s="154"/>
      <c r="K54" s="154"/>
      <c r="L54" s="157"/>
      <c r="M54" s="25" t="s">
        <v>40</v>
      </c>
      <c r="N54" s="42"/>
      <c r="O54" s="34"/>
      <c r="P54" s="182" t="s">
        <v>44</v>
      </c>
      <c r="Q54" s="41"/>
      <c r="R54" s="41"/>
      <c r="S54" s="41"/>
      <c r="T54" s="42"/>
      <c r="U54" s="94"/>
      <c r="V54" s="99" t="s">
        <v>70</v>
      </c>
      <c r="W54" s="100"/>
      <c r="X54" s="102"/>
      <c r="Y54" s="96"/>
    </row>
    <row r="55" spans="2:28" ht="15" thickBot="1" x14ac:dyDescent="0.25">
      <c r="B55" s="254" t="s">
        <v>106</v>
      </c>
      <c r="C55" s="255"/>
      <c r="D55" s="255"/>
      <c r="E55" s="270"/>
      <c r="F55" s="254"/>
      <c r="G55" s="271"/>
      <c r="I55" s="176" t="s">
        <v>45</v>
      </c>
      <c r="J55" s="177"/>
      <c r="K55" s="178"/>
      <c r="L55" s="156"/>
      <c r="M55" s="25" t="s">
        <v>40</v>
      </c>
      <c r="N55" s="42"/>
      <c r="O55" s="34"/>
      <c r="P55" s="182" t="s">
        <v>46</v>
      </c>
      <c r="Q55" s="41"/>
      <c r="R55" s="41"/>
      <c r="S55" s="41"/>
      <c r="T55" s="42"/>
      <c r="U55" s="95"/>
      <c r="V55" s="99" t="s">
        <v>71</v>
      </c>
      <c r="W55" s="100"/>
      <c r="X55" s="102"/>
      <c r="Y55" s="96"/>
    </row>
    <row r="56" spans="2:28" ht="15" thickBot="1" x14ac:dyDescent="0.25">
      <c r="B56" s="254" t="s">
        <v>107</v>
      </c>
      <c r="C56" s="255"/>
      <c r="D56" s="255"/>
      <c r="E56" s="270"/>
      <c r="F56" s="254"/>
      <c r="G56" s="257"/>
      <c r="I56" s="31"/>
      <c r="J56" s="31"/>
      <c r="K56" s="31"/>
      <c r="L56" s="31"/>
      <c r="M56" s="31"/>
      <c r="N56" s="31"/>
      <c r="O56" s="34"/>
      <c r="P56" s="182" t="s">
        <v>47</v>
      </c>
      <c r="Q56" s="41"/>
      <c r="R56" s="41"/>
      <c r="S56" s="41"/>
      <c r="T56" s="42"/>
      <c r="U56" s="49"/>
      <c r="V56" s="99" t="s">
        <v>72</v>
      </c>
      <c r="W56" s="100"/>
      <c r="X56" s="103"/>
      <c r="Y56" s="68"/>
    </row>
    <row r="57" spans="2:28" ht="15" thickBot="1" x14ac:dyDescent="0.25">
      <c r="B57" s="254" t="s">
        <v>108</v>
      </c>
      <c r="C57" s="255"/>
      <c r="D57" s="255"/>
      <c r="E57" s="270"/>
      <c r="F57" s="254"/>
      <c r="G57" s="257"/>
      <c r="I57" s="37" t="s">
        <v>48</v>
      </c>
      <c r="J57" s="37"/>
      <c r="K57" s="37"/>
      <c r="L57" s="31"/>
      <c r="M57" s="31"/>
      <c r="N57" s="31"/>
      <c r="O57" s="31"/>
      <c r="P57" s="31"/>
      <c r="Q57" s="31"/>
      <c r="R57" s="31"/>
      <c r="S57" s="31"/>
      <c r="T57" s="31"/>
      <c r="U57" s="49"/>
      <c r="V57" s="99" t="s">
        <v>73</v>
      </c>
      <c r="W57" s="100"/>
      <c r="X57" s="104"/>
      <c r="Y57" s="65"/>
    </row>
    <row r="58" spans="2:28" ht="13.5" thickBot="1" x14ac:dyDescent="0.25">
      <c r="B58" s="45"/>
      <c r="C58" s="46"/>
      <c r="D58" s="46"/>
      <c r="E58" s="52"/>
      <c r="F58" s="46"/>
      <c r="G58" s="37"/>
      <c r="I58" s="153" t="s">
        <v>91</v>
      </c>
      <c r="J58" s="154"/>
      <c r="K58" s="157"/>
      <c r="L58" s="187">
        <v>20.349</v>
      </c>
      <c r="M58" s="42" t="s">
        <v>94</v>
      </c>
      <c r="N58" s="188">
        <v>30</v>
      </c>
      <c r="P58" s="138">
        <f>IF(L58="X","", L58/0.02953)</f>
        <v>689.09583474432782</v>
      </c>
      <c r="Q58" s="42" t="s">
        <v>96</v>
      </c>
      <c r="R58" s="31"/>
      <c r="S58" s="31"/>
      <c r="T58" s="31"/>
      <c r="U58" s="53"/>
      <c r="V58" s="99" t="s">
        <v>74</v>
      </c>
      <c r="W58" s="100"/>
      <c r="X58" s="38"/>
      <c r="Y58" s="39"/>
    </row>
    <row r="59" spans="2:28" ht="13.5" thickBot="1" x14ac:dyDescent="0.25">
      <c r="B59" s="254" t="s">
        <v>101</v>
      </c>
      <c r="C59" s="255"/>
      <c r="D59" s="255"/>
      <c r="E59" s="255"/>
      <c r="F59" s="255"/>
      <c r="G59" s="50"/>
      <c r="I59" s="153" t="s">
        <v>92</v>
      </c>
      <c r="J59" s="154"/>
      <c r="K59" s="158"/>
      <c r="L59" s="187">
        <v>19.584</v>
      </c>
      <c r="M59" s="42" t="s">
        <v>94</v>
      </c>
      <c r="N59" s="188">
        <v>15</v>
      </c>
      <c r="P59" s="138">
        <f>IF(L59="X","", L59/0.02953)</f>
        <v>663.18997629529292</v>
      </c>
      <c r="Q59" s="42" t="s">
        <v>96</v>
      </c>
      <c r="R59" s="31"/>
      <c r="S59" s="31"/>
      <c r="T59" s="31"/>
      <c r="U59" s="49"/>
      <c r="V59" s="99" t="s">
        <v>75</v>
      </c>
      <c r="W59" s="100"/>
      <c r="X59" s="38"/>
      <c r="Y59" s="39"/>
    </row>
    <row r="60" spans="2:28" ht="13.5" thickBot="1" x14ac:dyDescent="0.25">
      <c r="B60" s="254" t="s">
        <v>49</v>
      </c>
      <c r="C60" s="255"/>
      <c r="D60" s="255"/>
      <c r="E60" s="257"/>
      <c r="F60" s="254"/>
      <c r="G60" s="271"/>
      <c r="I60" s="153" t="s">
        <v>93</v>
      </c>
      <c r="J60" s="154"/>
      <c r="K60" s="158"/>
      <c r="L60" s="187">
        <v>19.968</v>
      </c>
      <c r="M60" s="42" t="s">
        <v>95</v>
      </c>
      <c r="N60" s="25"/>
      <c r="P60" s="138">
        <f>IF(L60="X","", L60/0.02953)</f>
        <v>676.19370132069082</v>
      </c>
      <c r="Q60" s="42" t="s">
        <v>96</v>
      </c>
      <c r="R60" s="31"/>
      <c r="S60" s="31"/>
      <c r="T60" s="31"/>
      <c r="U60" s="53"/>
      <c r="V60" s="38" t="s">
        <v>76</v>
      </c>
      <c r="W60" s="38"/>
      <c r="X60" s="38"/>
      <c r="Y60" s="34"/>
    </row>
    <row r="61" spans="2:28" ht="13.5" thickBot="1" x14ac:dyDescent="0.25">
      <c r="B61" s="254" t="s">
        <v>37</v>
      </c>
      <c r="C61" s="255"/>
      <c r="D61" s="255"/>
      <c r="E61" s="257"/>
      <c r="F61" s="254"/>
      <c r="G61" s="27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4"/>
    </row>
    <row r="62" spans="2:28" ht="13.5" thickBot="1" x14ac:dyDescent="0.25">
      <c r="B62" s="254" t="s">
        <v>50</v>
      </c>
      <c r="C62" s="255"/>
      <c r="D62" s="272"/>
      <c r="E62" s="270"/>
      <c r="F62" s="254"/>
      <c r="G62" s="257"/>
      <c r="I62" s="40" t="s">
        <v>51</v>
      </c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50"/>
    </row>
    <row r="63" spans="2:28" ht="13.5" thickBot="1" x14ac:dyDescent="0.25">
      <c r="B63" s="254" t="s">
        <v>37</v>
      </c>
      <c r="C63" s="255"/>
      <c r="D63" s="255"/>
      <c r="E63" s="257"/>
      <c r="F63" s="254"/>
      <c r="G63" s="257"/>
      <c r="I63" s="179" t="s">
        <v>56</v>
      </c>
      <c r="J63" s="180"/>
      <c r="K63" s="180"/>
      <c r="L63" s="181"/>
      <c r="M63" s="55"/>
      <c r="N63" s="167"/>
      <c r="O63" s="55"/>
      <c r="P63" s="55"/>
      <c r="Q63" s="55"/>
      <c r="R63" s="55"/>
      <c r="S63" s="55"/>
      <c r="T63" s="55"/>
      <c r="U63" s="55"/>
      <c r="V63" s="51"/>
      <c r="W63" s="55"/>
      <c r="X63" s="116"/>
      <c r="Y63" s="133"/>
    </row>
    <row r="64" spans="2:28" ht="13.5" thickBot="1" x14ac:dyDescent="0.25">
      <c r="B64" s="45"/>
      <c r="C64" s="46"/>
      <c r="D64" s="46"/>
      <c r="E64" s="46"/>
      <c r="F64" s="46"/>
      <c r="G64" s="37"/>
      <c r="I64" s="162" t="s">
        <v>52</v>
      </c>
      <c r="J64" s="92"/>
      <c r="K64" s="92"/>
      <c r="L64" s="163"/>
      <c r="M64" s="56"/>
      <c r="N64" s="175"/>
      <c r="O64" s="56"/>
      <c r="P64" s="56"/>
      <c r="Q64" s="56"/>
      <c r="R64" s="56"/>
      <c r="S64" s="56"/>
      <c r="T64" s="56"/>
      <c r="U64" s="56"/>
      <c r="V64" s="57"/>
      <c r="W64" s="56"/>
      <c r="X64" s="117"/>
      <c r="Y64" s="134"/>
    </row>
    <row r="65" spans="2:25" ht="13.5" thickBot="1" x14ac:dyDescent="0.25">
      <c r="B65" s="153" t="s">
        <v>102</v>
      </c>
      <c r="C65" s="154"/>
      <c r="D65" s="154"/>
      <c r="E65" s="154"/>
      <c r="F65" s="154"/>
      <c r="G65" s="157"/>
      <c r="I65" s="162" t="s">
        <v>53</v>
      </c>
      <c r="J65" s="92"/>
      <c r="K65" s="92"/>
      <c r="L65" s="163"/>
      <c r="M65" s="56"/>
      <c r="N65" s="175"/>
      <c r="O65" s="56"/>
      <c r="P65" s="56"/>
      <c r="Q65" s="56"/>
      <c r="R65" s="56"/>
      <c r="S65" s="56"/>
      <c r="T65" s="56"/>
      <c r="U65" s="56"/>
      <c r="V65" s="57"/>
      <c r="W65" s="56"/>
      <c r="X65" s="117"/>
      <c r="Y65" s="134"/>
    </row>
    <row r="66" spans="2:25" ht="13.5" thickBot="1" x14ac:dyDescent="0.25">
      <c r="B66" s="153" t="s">
        <v>49</v>
      </c>
      <c r="C66" s="154"/>
      <c r="D66" s="154"/>
      <c r="E66" s="157"/>
      <c r="F66" s="254"/>
      <c r="G66" s="257"/>
      <c r="I66" s="164" t="s">
        <v>54</v>
      </c>
      <c r="J66" s="165"/>
      <c r="K66" s="165"/>
      <c r="L66" s="166"/>
      <c r="M66" s="28"/>
      <c r="N66" s="161"/>
      <c r="O66" s="28"/>
      <c r="P66" s="28"/>
      <c r="Q66" s="28"/>
      <c r="R66" s="28"/>
      <c r="S66" s="28"/>
      <c r="T66" s="28"/>
      <c r="U66" s="28"/>
      <c r="V66" s="58"/>
      <c r="W66" s="28"/>
      <c r="X66" s="118"/>
      <c r="Y66" s="135"/>
    </row>
    <row r="67" spans="2:25" ht="13.5" thickBot="1" x14ac:dyDescent="0.25">
      <c r="B67" s="153" t="s">
        <v>37</v>
      </c>
      <c r="C67" s="154"/>
      <c r="D67" s="154"/>
      <c r="E67" s="157"/>
      <c r="F67" s="254"/>
      <c r="G67" s="257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41"/>
      <c r="X67" s="31"/>
      <c r="Y67" s="34"/>
    </row>
    <row r="68" spans="2:25" ht="13.5" thickBot="1" x14ac:dyDescent="0.25">
      <c r="B68" s="153" t="s">
        <v>50</v>
      </c>
      <c r="C68" s="154"/>
      <c r="D68" s="193"/>
      <c r="E68" s="158"/>
      <c r="F68" s="256"/>
      <c r="G68" s="256"/>
      <c r="I68" s="59" t="s">
        <v>63</v>
      </c>
      <c r="J68" s="60"/>
      <c r="K68" s="60"/>
      <c r="L68" s="60"/>
      <c r="M68" s="214" t="s">
        <v>139</v>
      </c>
      <c r="N68" s="211"/>
      <c r="O68" s="212"/>
      <c r="P68" s="212"/>
      <c r="Q68" s="212"/>
      <c r="R68" s="212"/>
      <c r="S68" s="212"/>
      <c r="T68" s="212"/>
      <c r="U68" s="60"/>
      <c r="V68" s="60"/>
      <c r="W68" s="60"/>
      <c r="X68" s="205"/>
      <c r="Y68" s="206"/>
    </row>
    <row r="69" spans="2:25" ht="13.5" thickBot="1" x14ac:dyDescent="0.25">
      <c r="B69" s="153" t="s">
        <v>37</v>
      </c>
      <c r="C69" s="154"/>
      <c r="D69" s="154"/>
      <c r="E69" s="157"/>
      <c r="F69" s="256"/>
      <c r="G69" s="256"/>
      <c r="I69" s="61" t="s">
        <v>105</v>
      </c>
      <c r="J69" s="92"/>
      <c r="K69" s="92"/>
      <c r="L69" s="92"/>
      <c r="M69" s="97"/>
      <c r="N69" s="98"/>
      <c r="O69" s="89"/>
      <c r="P69" s="90"/>
      <c r="Q69" s="21"/>
      <c r="R69" s="62"/>
      <c r="S69" s="62"/>
      <c r="T69" s="62"/>
      <c r="U69" s="62"/>
      <c r="V69" s="62"/>
      <c r="W69" s="62"/>
      <c r="X69" s="91"/>
      <c r="Y69" s="136"/>
    </row>
    <row r="70" spans="2:25" x14ac:dyDescent="0.2">
      <c r="B70" s="30"/>
      <c r="C70" s="31"/>
      <c r="D70" s="31"/>
      <c r="E70" s="31"/>
      <c r="F70" s="31"/>
      <c r="G70" s="31"/>
      <c r="I70" s="61" t="s">
        <v>140</v>
      </c>
      <c r="J70" s="62"/>
      <c r="K70" s="62"/>
      <c r="L70" s="62"/>
      <c r="M70" s="62"/>
      <c r="N70" s="62"/>
      <c r="O70" s="91"/>
      <c r="P70" s="90"/>
      <c r="Q70" s="62"/>
      <c r="R70" s="62"/>
      <c r="S70" s="62"/>
      <c r="T70" s="62"/>
      <c r="U70" s="62"/>
      <c r="V70" s="62"/>
      <c r="W70" s="62"/>
      <c r="X70" s="62"/>
      <c r="Y70" s="137"/>
    </row>
    <row r="71" spans="2:25" x14ac:dyDescent="0.2">
      <c r="B71" s="30"/>
      <c r="C71" s="31"/>
      <c r="D71" s="31"/>
      <c r="E71" s="31"/>
      <c r="F71" s="31"/>
      <c r="G71" s="31"/>
      <c r="I71" s="61" t="s">
        <v>141</v>
      </c>
      <c r="J71" s="62"/>
      <c r="K71" s="62"/>
      <c r="L71" s="62"/>
      <c r="M71" s="62"/>
      <c r="N71" s="62"/>
      <c r="O71" s="91"/>
      <c r="P71" s="90"/>
      <c r="Q71" s="62"/>
      <c r="R71" s="62"/>
      <c r="S71" s="62"/>
      <c r="T71" s="62"/>
      <c r="U71" s="62"/>
      <c r="V71" s="62"/>
      <c r="W71" s="62"/>
      <c r="X71" s="62"/>
      <c r="Y71" s="137"/>
    </row>
    <row r="72" spans="2:25" x14ac:dyDescent="0.2">
      <c r="B72" s="30"/>
      <c r="C72" s="31"/>
      <c r="D72" s="31"/>
      <c r="E72" s="31"/>
      <c r="F72" s="31"/>
      <c r="G72" s="31"/>
      <c r="I72" s="61"/>
      <c r="J72" s="62"/>
      <c r="K72" s="62"/>
      <c r="L72" s="62"/>
      <c r="M72" s="62"/>
      <c r="N72" s="62"/>
      <c r="O72" s="91"/>
      <c r="P72" s="90"/>
      <c r="Q72" s="62"/>
      <c r="R72" s="62"/>
      <c r="S72" s="62"/>
      <c r="T72" s="62"/>
      <c r="U72" s="62"/>
      <c r="V72" s="62"/>
      <c r="W72" s="62"/>
      <c r="X72" s="62"/>
      <c r="Y72" s="137"/>
    </row>
    <row r="73" spans="2:25" x14ac:dyDescent="0.2">
      <c r="B73" s="30"/>
      <c r="C73" s="31"/>
      <c r="D73" s="31"/>
      <c r="E73" s="31"/>
      <c r="F73" s="31"/>
      <c r="G73" s="31"/>
      <c r="I73" s="61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137"/>
    </row>
    <row r="74" spans="2:25" x14ac:dyDescent="0.2">
      <c r="B74" s="30"/>
      <c r="C74" s="31"/>
      <c r="D74" s="31"/>
      <c r="E74" s="31"/>
      <c r="F74" s="31"/>
      <c r="G74" s="31"/>
      <c r="I74" s="16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207"/>
    </row>
    <row r="75" spans="2:25" ht="13.5" thickBot="1" x14ac:dyDescent="0.25">
      <c r="B75" s="63"/>
      <c r="C75" s="54"/>
      <c r="D75" s="54"/>
      <c r="E75" s="54"/>
      <c r="F75" s="54"/>
      <c r="G75" s="54"/>
      <c r="H75" s="64"/>
      <c r="I75" s="164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15"/>
    </row>
  </sheetData>
  <mergeCells count="93">
    <mergeCell ref="R15:U15"/>
    <mergeCell ref="R16:U16"/>
    <mergeCell ref="P2:Y3"/>
    <mergeCell ref="W4:Y4"/>
    <mergeCell ref="B3:N4"/>
    <mergeCell ref="P4:U4"/>
    <mergeCell ref="B2:C2"/>
    <mergeCell ref="K2:N2"/>
    <mergeCell ref="L7:L9"/>
    <mergeCell ref="F8:F9"/>
    <mergeCell ref="M7:N8"/>
    <mergeCell ref="G8:H8"/>
    <mergeCell ref="I6:J6"/>
    <mergeCell ref="D5:G5"/>
    <mergeCell ref="C8:C9"/>
    <mergeCell ref="C6:H7"/>
    <mergeCell ref="R21:U21"/>
    <mergeCell ref="R32:U32"/>
    <mergeCell ref="R33:U33"/>
    <mergeCell ref="R23:U23"/>
    <mergeCell ref="R24:U24"/>
    <mergeCell ref="R25:U25"/>
    <mergeCell ref="R26:U26"/>
    <mergeCell ref="R27:U27"/>
    <mergeCell ref="R28:U28"/>
    <mergeCell ref="R29:U29"/>
    <mergeCell ref="R30:U30"/>
    <mergeCell ref="R14:U14"/>
    <mergeCell ref="R6:U9"/>
    <mergeCell ref="P7:P9"/>
    <mergeCell ref="O7:O9"/>
    <mergeCell ref="R12:U12"/>
    <mergeCell ref="R13:U13"/>
    <mergeCell ref="J5:L5"/>
    <mergeCell ref="K6:K9"/>
    <mergeCell ref="I7:I9"/>
    <mergeCell ref="J7:J9"/>
    <mergeCell ref="D8:D9"/>
    <mergeCell ref="E8:E9"/>
    <mergeCell ref="B62:E62"/>
    <mergeCell ref="B63:E63"/>
    <mergeCell ref="B59:F59"/>
    <mergeCell ref="Y6:Y9"/>
    <mergeCell ref="O6:P6"/>
    <mergeCell ref="W6:W9"/>
    <mergeCell ref="Q6:Q9"/>
    <mergeCell ref="L6:N6"/>
    <mergeCell ref="X6:X9"/>
    <mergeCell ref="R11:U11"/>
    <mergeCell ref="B60:E60"/>
    <mergeCell ref="F60:G60"/>
    <mergeCell ref="B61:E61"/>
    <mergeCell ref="F61:G61"/>
    <mergeCell ref="B6:B9"/>
    <mergeCell ref="B56:E56"/>
    <mergeCell ref="F69:G69"/>
    <mergeCell ref="F66:G66"/>
    <mergeCell ref="F67:G67"/>
    <mergeCell ref="F68:G68"/>
    <mergeCell ref="F62:G62"/>
    <mergeCell ref="F63:G63"/>
    <mergeCell ref="B57:E57"/>
    <mergeCell ref="F54:G54"/>
    <mergeCell ref="F55:G55"/>
    <mergeCell ref="F56:G56"/>
    <mergeCell ref="F57:G57"/>
    <mergeCell ref="B54:E54"/>
    <mergeCell ref="B55:E55"/>
    <mergeCell ref="V6:V9"/>
    <mergeCell ref="V5:Y5"/>
    <mergeCell ref="B53:E53"/>
    <mergeCell ref="B50:C50"/>
    <mergeCell ref="B51:C51"/>
    <mergeCell ref="B48:E48"/>
    <mergeCell ref="F48:G48"/>
    <mergeCell ref="B49:E49"/>
    <mergeCell ref="F49:G49"/>
    <mergeCell ref="O5:R5"/>
    <mergeCell ref="R17:U17"/>
    <mergeCell ref="R31:U31"/>
    <mergeCell ref="R22:U22"/>
    <mergeCell ref="R18:U18"/>
    <mergeCell ref="R19:U19"/>
    <mergeCell ref="R20:U20"/>
    <mergeCell ref="R42:U42"/>
    <mergeCell ref="R34:U34"/>
    <mergeCell ref="R35:U35"/>
    <mergeCell ref="R36:U36"/>
    <mergeCell ref="R37:U37"/>
    <mergeCell ref="R38:U38"/>
    <mergeCell ref="R39:U39"/>
    <mergeCell ref="R40:U40"/>
    <mergeCell ref="R41:U41"/>
  </mergeCells>
  <phoneticPr fontId="0" type="noConversion"/>
  <printOptions horizontalCentered="1"/>
  <pageMargins left="0.25" right="0.25" top="0.75" bottom="0.75" header="0.3" footer="0.3"/>
  <pageSetup scale="6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F-6 Spreadsheet (C)</vt:lpstr>
      <vt:lpstr>'F-6 Spreadsheet (C)'!Print_Area</vt:lpstr>
    </vt:vector>
  </TitlesOfParts>
  <Company>RPSC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</dc:creator>
  <cp:lastModifiedBy>O'Brien, Kaitlyn (Contractor)</cp:lastModifiedBy>
  <cp:lastPrinted>2024-11-14T02:04:57Z</cp:lastPrinted>
  <dcterms:created xsi:type="dcterms:W3CDTF">2004-03-26T21:13:12Z</dcterms:created>
  <dcterms:modified xsi:type="dcterms:W3CDTF">2024-12-05T02:01:33Z</dcterms:modified>
</cp:coreProperties>
</file>