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5\"/>
    </mc:Choice>
  </mc:AlternateContent>
  <xr:revisionPtr revIDLastSave="0" documentId="13_ncr:1_{AE9E531F-820F-4592-81B8-20CEBF0E203F}" xr6:coauthVersionLast="47" xr6:coauthVersionMax="47" xr10:uidLastSave="{00000000-0000-0000-0000-000000000000}"/>
  <bookViews>
    <workbookView xWindow="4380" yWindow="4200" windowWidth="21600" windowHeight="12645" xr2:uid="{00000000-000D-0000-FFFF-FFFF00000000}"/>
  </bookViews>
  <sheets>
    <sheet name="F-6 Spreadsheet (C)" sheetId="1" r:id="rId1"/>
  </sheets>
  <definedNames>
    <definedName name="_xlnm.Print_Area" localSheetId="0">'F-6 Spreadsheet (C)'!$B$2:$Y$76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0" i="1" l="1"/>
  <c r="P39" i="1"/>
  <c r="P38" i="1"/>
  <c r="E43" i="1"/>
  <c r="F49" i="1" s="1"/>
  <c r="P13" i="1"/>
  <c r="P12" i="1"/>
  <c r="P29" i="1"/>
  <c r="P22" i="1"/>
  <c r="P11" i="1"/>
  <c r="C43" i="1"/>
  <c r="D43" i="1"/>
  <c r="E42" i="1"/>
  <c r="M44" i="1"/>
  <c r="M45" i="1" s="1"/>
  <c r="P61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30" i="1"/>
  <c r="P31" i="1"/>
  <c r="P32" i="1"/>
  <c r="P33" i="1"/>
  <c r="P34" i="1"/>
  <c r="P35" i="1"/>
  <c r="P36" i="1"/>
  <c r="P37" i="1"/>
  <c r="P41" i="1"/>
  <c r="O43" i="1"/>
  <c r="L42" i="1"/>
  <c r="L43" i="1" s="1"/>
  <c r="L44" i="1" s="1"/>
  <c r="Q43" i="1"/>
  <c r="Q42" i="1"/>
  <c r="O42" i="1"/>
  <c r="C42" i="1"/>
  <c r="D51" i="1" s="1"/>
  <c r="D42" i="1"/>
  <c r="D52" i="1" s="1"/>
  <c r="P60" i="1"/>
  <c r="P59" i="1"/>
  <c r="I42" i="1"/>
  <c r="J42" i="1"/>
  <c r="T52" i="1"/>
  <c r="T51" i="1"/>
  <c r="T50" i="1"/>
  <c r="V42" i="1"/>
  <c r="P43" i="1" l="1"/>
</calcChain>
</file>

<file path=xl/sharedStrings.xml><?xml version="1.0" encoding="utf-8"?>
<sst xmlns="http://schemas.openxmlformats.org/spreadsheetml/2006/main" count="407" uniqueCount="142">
  <si>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</si>
  <si>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</si>
  <si>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</si>
  <si>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</si>
  <si>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</si>
  <si>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</si>
  <si>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</si>
  <si>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</si>
  <si>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</si>
  <si>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</si>
  <si>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</si>
  <si>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</si>
  <si>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</si>
  <si>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</si>
  <si>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</si>
  <si>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</si>
  <si>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</si>
  <si>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</si>
  <si>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</si>
  <si>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</si>
  <si>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</si>
  <si>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</si>
  <si>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</si>
  <si>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</si>
  <si>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</si>
  <si>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</si>
  <si>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</si>
  <si>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</si>
  <si>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</si>
  <si>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</si>
  <si>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</si>
  <si>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</si>
  <si>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</si>
  <si>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</si>
  <si>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</si>
  <si>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</si>
  <si>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</si>
  <si>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</si>
  <si>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</si>
  <si>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</si>
  <si>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</si>
  <si>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</si>
  <si>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</si>
  <si>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</si>
  <si>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</si>
  <si>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</si>
  <si>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</si>
  <si>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</si>
  <si>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</si>
  <si>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</si>
  <si>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</si>
  <si>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</si>
  <si>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</si>
  <si>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</si>
  <si>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</si>
  <si>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</si>
  <si>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</si>
  <si>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</si>
  <si>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</si>
  <si>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</si>
  <si>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</si>
  <si>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</si>
  <si>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</si>
  <si>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</si>
  <si>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</si>
  <si>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</si>
  <si>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</si>
  <si>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</si>
  <si>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</si>
  <si>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</si>
  <si>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</si>
  <si>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</si>
  <si>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</si>
  <si>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</si>
  <si>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</si>
  <si>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</si>
  <si>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</si>
  <si>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</si>
  <si>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</si>
  <si>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</si>
  <si>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</si>
  <si>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</si>
  <si>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</si>
  <si>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</si>
  <si>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</si>
  <si>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</si>
  <si>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</si>
  <si>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</si>
  <si>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</si>
  <si>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</si>
  <si>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</si>
  <si>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</si>
  <si>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</si>
  <si>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</si>
  <si>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</si>
  <si>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</si>
  <si>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</si>
  <si>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</si>
  <si>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</si>
  <si>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</si>
  <si>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</si>
  <si>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</si>
  <si>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</si>
  <si>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</si>
  <si>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</si>
  <si>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</si>
  <si>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</si>
  <si>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</si>
  <si>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</si>
  <si>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</si>
  <si>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</si>
  <si>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October</t>
  </si>
  <si>
    <t>090</t>
  </si>
  <si>
    <t>IC BR</t>
  </si>
  <si>
    <t>060</t>
  </si>
  <si>
    <t>IC BLSN BR FZFG</t>
  </si>
  <si>
    <t>360</t>
  </si>
  <si>
    <t>IC BLSN FZFG</t>
  </si>
  <si>
    <t>030</t>
  </si>
  <si>
    <t>350</t>
  </si>
  <si>
    <t>IC BR BLSN FZFG DRSN</t>
  </si>
  <si>
    <t>020</t>
  </si>
  <si>
    <t>IC BR DRSN</t>
  </si>
  <si>
    <t>040</t>
  </si>
  <si>
    <t>050</t>
  </si>
  <si>
    <t>110</t>
  </si>
  <si>
    <t>080</t>
  </si>
  <si>
    <t>330</t>
  </si>
  <si>
    <t>SN IC BR DRSN</t>
  </si>
  <si>
    <t>SN SG BLSN BR FZFG DRSN</t>
  </si>
  <si>
    <t>SN IC BR BLSN FZFG DRSN</t>
  </si>
  <si>
    <t>130</t>
  </si>
  <si>
    <t>100</t>
  </si>
  <si>
    <t>010</t>
  </si>
  <si>
    <t>SN IC BR FZFG DRSN</t>
  </si>
  <si>
    <t>IC BLSN BR FZFG DRSN</t>
  </si>
  <si>
    <t>070</t>
  </si>
  <si>
    <t>IC BR FZFG DRSN</t>
  </si>
  <si>
    <t>IC BLSN FZFG DRSN</t>
  </si>
  <si>
    <t>310</t>
  </si>
  <si>
    <t>0.0</t>
  </si>
  <si>
    <t>-0.579 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</si>
</sst>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5" xfId="0" applyFont="1" applyBorder="1" applyAlignment="1"/>
    <xf numFmtId="0" fontId="1" fillId="0" borderId="19" xfId="0" applyFont="1" applyBorder="1" applyAlignment="1"/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0" fillId="0" borderId="19" xfId="0" applyBorder="1" applyAlignment="1"/>
    <xf numFmtId="0" fontId="0" fillId="0" borderId="19" xfId="0" applyBorder="1"/>
    <xf numFmtId="0" fontId="0" fillId="0" borderId="5" xfId="0" applyBorder="1" applyAlignment="1"/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6"/>
  <sheetViews>
    <sheetView tabSelected="1" zoomScaleNormal="100" workbookViewId="0">
      <pane ySplit="10" topLeftCell="A11" activePane="bottomLeft" state="frozen"/>
      <selection pane="bottomLeft" activeCell="W44" sqref="W44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305" t="s">
        <v>0</v>
      </c>
      <c r="C2" s="306"/>
      <c r="D2" s="2"/>
      <c r="E2" s="2"/>
      <c r="F2" s="2"/>
      <c r="G2" s="2"/>
      <c r="H2" s="2"/>
      <c r="I2" s="2"/>
      <c r="J2" s="2"/>
      <c r="K2" s="307" t="s">
        <v>55</v>
      </c>
      <c r="L2" s="308"/>
      <c r="M2" s="308"/>
      <c r="N2" s="309"/>
      <c r="O2" s="3" t="s">
        <v>1</v>
      </c>
      <c r="P2" s="293" t="s">
        <v>99</v>
      </c>
      <c r="Q2" s="293"/>
      <c r="R2" s="293"/>
      <c r="S2" s="293"/>
      <c r="T2" s="293"/>
      <c r="U2" s="293"/>
      <c r="V2" s="293"/>
      <c r="W2" s="293"/>
      <c r="X2" s="293"/>
      <c r="Y2" s="294"/>
    </row>
    <row r="3" spans="2:25" ht="41.25" customHeight="1" thickBot="1" x14ac:dyDescent="0.25">
      <c r="B3" s="299" t="s">
        <v>2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1"/>
      <c r="O3" s="4"/>
      <c r="P3" s="295"/>
      <c r="Q3" s="295"/>
      <c r="R3" s="295"/>
      <c r="S3" s="295"/>
      <c r="T3" s="295"/>
      <c r="U3" s="295"/>
      <c r="V3" s="295"/>
      <c r="W3" s="295"/>
      <c r="X3" s="295"/>
      <c r="Y3" s="296"/>
    </row>
    <row r="4" spans="2:25" ht="21" customHeight="1" thickBot="1" x14ac:dyDescent="0.25">
      <c r="B4" s="302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/>
      <c r="O4" s="5" t="s">
        <v>3</v>
      </c>
      <c r="P4" s="297" t="s">
        <v>111</v>
      </c>
      <c r="Q4" s="297"/>
      <c r="R4" s="297"/>
      <c r="S4" s="297"/>
      <c r="T4" s="297"/>
      <c r="U4" s="297"/>
      <c r="V4" s="6" t="s">
        <v>4</v>
      </c>
      <c r="W4" s="297">
        <v>2025</v>
      </c>
      <c r="X4" s="297"/>
      <c r="Y4" s="298"/>
    </row>
    <row r="5" spans="2:25" ht="30.75" customHeight="1" thickBot="1" x14ac:dyDescent="0.25">
      <c r="B5" s="5" t="s">
        <v>5</v>
      </c>
      <c r="C5" s="7"/>
      <c r="D5" s="320" t="s">
        <v>100</v>
      </c>
      <c r="E5" s="320"/>
      <c r="F5" s="320"/>
      <c r="G5" s="320"/>
      <c r="H5" s="5" t="s">
        <v>6</v>
      </c>
      <c r="I5" s="7"/>
      <c r="J5" s="278" t="s">
        <v>7</v>
      </c>
      <c r="K5" s="278"/>
      <c r="L5" s="279"/>
      <c r="M5" s="5" t="s">
        <v>8</v>
      </c>
      <c r="N5" s="7"/>
      <c r="O5" s="262" t="s">
        <v>110</v>
      </c>
      <c r="P5" s="262"/>
      <c r="Q5" s="262"/>
      <c r="R5" s="262"/>
      <c r="S5" s="148"/>
      <c r="T5" s="5" t="s">
        <v>9</v>
      </c>
      <c r="U5" s="7"/>
      <c r="V5" s="249" t="s">
        <v>87</v>
      </c>
      <c r="W5" s="249"/>
      <c r="X5" s="249"/>
      <c r="Y5" s="250"/>
    </row>
    <row r="6" spans="2:25" s="8" customFormat="1" ht="13.5" customHeight="1" thickBot="1" x14ac:dyDescent="0.25">
      <c r="B6" s="276" t="s">
        <v>85</v>
      </c>
      <c r="C6" s="321" t="s">
        <v>104</v>
      </c>
      <c r="D6" s="322"/>
      <c r="E6" s="322"/>
      <c r="F6" s="322"/>
      <c r="G6" s="322"/>
      <c r="H6" s="323"/>
      <c r="I6" s="318" t="s">
        <v>59</v>
      </c>
      <c r="J6" s="319"/>
      <c r="K6" s="280" t="s">
        <v>10</v>
      </c>
      <c r="L6" s="270" t="s">
        <v>11</v>
      </c>
      <c r="M6" s="274"/>
      <c r="N6" s="275"/>
      <c r="O6" s="270" t="s">
        <v>12</v>
      </c>
      <c r="P6" s="271"/>
      <c r="Q6" s="272" t="s">
        <v>98</v>
      </c>
      <c r="R6" s="286" t="s">
        <v>61</v>
      </c>
      <c r="S6" s="287"/>
      <c r="T6" s="288"/>
      <c r="U6" s="288"/>
      <c r="V6" s="247" t="s">
        <v>62</v>
      </c>
      <c r="W6" s="247" t="s">
        <v>57</v>
      </c>
      <c r="X6" s="247" t="s">
        <v>58</v>
      </c>
      <c r="Y6" s="247" t="s">
        <v>13</v>
      </c>
    </row>
    <row r="7" spans="2:25" s="9" customFormat="1" ht="3.75" customHeight="1" thickBot="1" x14ac:dyDescent="0.25">
      <c r="B7" s="277"/>
      <c r="C7" s="324"/>
      <c r="D7" s="325"/>
      <c r="E7" s="325"/>
      <c r="F7" s="325"/>
      <c r="G7" s="325"/>
      <c r="H7" s="326"/>
      <c r="I7" s="276" t="s">
        <v>14</v>
      </c>
      <c r="J7" s="283" t="s">
        <v>60</v>
      </c>
      <c r="K7" s="281"/>
      <c r="L7" s="310" t="s">
        <v>19</v>
      </c>
      <c r="M7" s="312" t="s">
        <v>20</v>
      </c>
      <c r="N7" s="313"/>
      <c r="O7" s="276" t="s">
        <v>21</v>
      </c>
      <c r="P7" s="276" t="s">
        <v>22</v>
      </c>
      <c r="Q7" s="273"/>
      <c r="R7" s="289"/>
      <c r="S7" s="290"/>
      <c r="T7" s="291"/>
      <c r="U7" s="291"/>
      <c r="V7" s="248"/>
      <c r="W7" s="248"/>
      <c r="X7" s="248"/>
      <c r="Y7" s="248"/>
    </row>
    <row r="8" spans="2:25" ht="25.5" customHeight="1" thickBot="1" x14ac:dyDescent="0.25">
      <c r="B8" s="277"/>
      <c r="C8" s="276" t="s">
        <v>15</v>
      </c>
      <c r="D8" s="276" t="s">
        <v>16</v>
      </c>
      <c r="E8" s="276" t="s">
        <v>17</v>
      </c>
      <c r="F8" s="276" t="s">
        <v>18</v>
      </c>
      <c r="G8" s="316" t="s">
        <v>103</v>
      </c>
      <c r="H8" s="317"/>
      <c r="I8" s="282"/>
      <c r="J8" s="284"/>
      <c r="K8" s="281"/>
      <c r="L8" s="311"/>
      <c r="M8" s="314"/>
      <c r="N8" s="315"/>
      <c r="O8" s="292"/>
      <c r="P8" s="292"/>
      <c r="Q8" s="273"/>
      <c r="R8" s="289"/>
      <c r="S8" s="290"/>
      <c r="T8" s="291"/>
      <c r="U8" s="291"/>
      <c r="V8" s="248"/>
      <c r="W8" s="248"/>
      <c r="X8" s="248"/>
      <c r="Y8" s="248"/>
    </row>
    <row r="9" spans="2:25" s="11" customFormat="1" ht="56.25" customHeight="1" x14ac:dyDescent="0.2">
      <c r="B9" s="277"/>
      <c r="C9" s="285"/>
      <c r="D9" s="285"/>
      <c r="E9" s="285"/>
      <c r="F9" s="285"/>
      <c r="G9" s="149" t="s">
        <v>23</v>
      </c>
      <c r="H9" s="12" t="s">
        <v>24</v>
      </c>
      <c r="I9" s="282"/>
      <c r="J9" s="284"/>
      <c r="K9" s="281"/>
      <c r="L9" s="311"/>
      <c r="M9" s="167" t="s">
        <v>25</v>
      </c>
      <c r="N9" s="13" t="s">
        <v>26</v>
      </c>
      <c r="O9" s="292"/>
      <c r="P9" s="292"/>
      <c r="Q9" s="273"/>
      <c r="R9" s="289"/>
      <c r="S9" s="290"/>
      <c r="T9" s="290"/>
      <c r="U9" s="290"/>
      <c r="V9" s="248"/>
      <c r="W9" s="248"/>
      <c r="X9" s="248"/>
      <c r="Y9" s="248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200">
        <v>16</v>
      </c>
      <c r="S10" s="200"/>
      <c r="T10" s="200"/>
      <c r="U10" s="200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-54.4</v>
      </c>
      <c r="D11" s="18">
        <v>-59.5</v>
      </c>
      <c r="E11" s="18">
        <v>-57.1</v>
      </c>
      <c r="F11" s="125" t="s">
        <v>81</v>
      </c>
      <c r="G11" s="169" t="s">
        <v>81</v>
      </c>
      <c r="H11" s="126" t="s">
        <v>81</v>
      </c>
      <c r="I11" s="216" t="s">
        <v>90</v>
      </c>
      <c r="J11" s="216" t="s">
        <v>90</v>
      </c>
      <c r="K11" s="212" t="s">
        <v>81</v>
      </c>
      <c r="L11" s="18">
        <v>11.9</v>
      </c>
      <c r="M11" s="17">
        <v>18</v>
      </c>
      <c r="N11" s="219" t="s">
        <v>112</v>
      </c>
      <c r="O11" s="85">
        <v>24</v>
      </c>
      <c r="P11" s="223">
        <f t="shared" ref="P11:P41" si="0">IF(O11="","",(O11/24)*100)</f>
        <v>100</v>
      </c>
      <c r="Q11" s="192">
        <v>1</v>
      </c>
      <c r="R11" s="263" t="s">
        <v>113</v>
      </c>
      <c r="S11" s="264"/>
      <c r="T11" s="265"/>
      <c r="U11" s="266"/>
      <c r="V11" s="196">
        <v>247</v>
      </c>
      <c r="W11" s="106">
        <v>91.2</v>
      </c>
      <c r="X11" s="107">
        <v>10.199999999999999</v>
      </c>
      <c r="Y11" s="69" t="s">
        <v>112</v>
      </c>
    </row>
    <row r="12" spans="2:25" ht="15" customHeight="1" x14ac:dyDescent="0.2">
      <c r="B12" s="19">
        <v>2</v>
      </c>
      <c r="C12" s="20">
        <v>-53.1</v>
      </c>
      <c r="D12" s="20">
        <v>-59.8</v>
      </c>
      <c r="E12" s="20">
        <v>-56.6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3" t="s">
        <v>81</v>
      </c>
      <c r="L12" s="20">
        <v>14.5</v>
      </c>
      <c r="M12" s="19">
        <v>24</v>
      </c>
      <c r="N12" s="220" t="s">
        <v>114</v>
      </c>
      <c r="O12" s="22">
        <v>19.5</v>
      </c>
      <c r="P12" s="224">
        <f>IF(O12="","",(O12/24)*100)</f>
        <v>81.25</v>
      </c>
      <c r="Q12" s="193">
        <v>1</v>
      </c>
      <c r="R12" s="231" t="s">
        <v>115</v>
      </c>
      <c r="S12" s="232"/>
      <c r="T12" s="233"/>
      <c r="U12" s="234"/>
      <c r="V12" s="197">
        <v>303</v>
      </c>
      <c r="W12" s="109">
        <v>82.8</v>
      </c>
      <c r="X12" s="110">
        <v>12.4</v>
      </c>
      <c r="Y12" s="70" t="s">
        <v>112</v>
      </c>
    </row>
    <row r="13" spans="2:25" ht="15" customHeight="1" x14ac:dyDescent="0.2">
      <c r="B13" s="19">
        <v>3</v>
      </c>
      <c r="C13" s="20">
        <v>-48.6</v>
      </c>
      <c r="D13" s="20">
        <v>-53.1</v>
      </c>
      <c r="E13" s="20">
        <v>-50.8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3" t="s">
        <v>81</v>
      </c>
      <c r="L13" s="20">
        <v>24.3</v>
      </c>
      <c r="M13" s="19">
        <v>37</v>
      </c>
      <c r="N13" s="220" t="s">
        <v>116</v>
      </c>
      <c r="O13" s="22">
        <v>1.2</v>
      </c>
      <c r="P13" s="224">
        <f>IF(O13="","",(O13/24)*100)</f>
        <v>5</v>
      </c>
      <c r="Q13" s="193">
        <v>5</v>
      </c>
      <c r="R13" s="231" t="s">
        <v>117</v>
      </c>
      <c r="S13" s="232"/>
      <c r="T13" s="233"/>
      <c r="U13" s="234"/>
      <c r="V13" s="197">
        <v>506</v>
      </c>
      <c r="W13" s="109">
        <v>22.7</v>
      </c>
      <c r="X13" s="110">
        <v>20</v>
      </c>
      <c r="Y13" s="70" t="s">
        <v>118</v>
      </c>
    </row>
    <row r="14" spans="2:25" ht="15" customHeight="1" x14ac:dyDescent="0.2">
      <c r="B14" s="19">
        <v>4</v>
      </c>
      <c r="C14" s="20">
        <v>-49.1</v>
      </c>
      <c r="D14" s="20">
        <v>-55.8</v>
      </c>
      <c r="E14" s="20">
        <v>-53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3" t="s">
        <v>81</v>
      </c>
      <c r="L14" s="20">
        <v>18.399999999999999</v>
      </c>
      <c r="M14" s="19">
        <v>28</v>
      </c>
      <c r="N14" s="220" t="s">
        <v>119</v>
      </c>
      <c r="O14" s="22">
        <v>4</v>
      </c>
      <c r="P14" s="224">
        <f t="shared" si="0"/>
        <v>16.666666666666664</v>
      </c>
      <c r="Q14" s="193">
        <v>5</v>
      </c>
      <c r="R14" s="231" t="s">
        <v>120</v>
      </c>
      <c r="S14" s="232"/>
      <c r="T14" s="233"/>
      <c r="U14" s="234"/>
      <c r="V14" s="197">
        <v>383</v>
      </c>
      <c r="W14" s="109">
        <v>2.9</v>
      </c>
      <c r="X14" s="110">
        <v>15.9</v>
      </c>
      <c r="Y14" s="70" t="s">
        <v>116</v>
      </c>
    </row>
    <row r="15" spans="2:25" ht="15" customHeight="1" thickBot="1" x14ac:dyDescent="0.25">
      <c r="B15" s="82">
        <v>5</v>
      </c>
      <c r="C15" s="24">
        <v>-53</v>
      </c>
      <c r="D15" s="24">
        <v>-58.4</v>
      </c>
      <c r="E15" s="24">
        <v>-55.7</v>
      </c>
      <c r="F15" s="129" t="s">
        <v>81</v>
      </c>
      <c r="G15" s="170" t="s">
        <v>81</v>
      </c>
      <c r="H15" s="130" t="s">
        <v>81</v>
      </c>
      <c r="I15" s="217" t="s">
        <v>90</v>
      </c>
      <c r="J15" s="217" t="s">
        <v>90</v>
      </c>
      <c r="K15" s="214" t="s">
        <v>81</v>
      </c>
      <c r="L15" s="24">
        <v>8.9</v>
      </c>
      <c r="M15" s="82">
        <v>18</v>
      </c>
      <c r="N15" s="221" t="s">
        <v>121</v>
      </c>
      <c r="O15" s="23">
        <v>3.2</v>
      </c>
      <c r="P15" s="225">
        <f t="shared" si="0"/>
        <v>13.333333333333334</v>
      </c>
      <c r="Q15" s="194">
        <v>5</v>
      </c>
      <c r="R15" s="235" t="s">
        <v>113</v>
      </c>
      <c r="S15" s="236"/>
      <c r="T15" s="237"/>
      <c r="U15" s="238"/>
      <c r="V15" s="198">
        <v>185</v>
      </c>
      <c r="W15" s="111">
        <v>33</v>
      </c>
      <c r="X15" s="112">
        <v>7.4</v>
      </c>
      <c r="Y15" s="83" t="s">
        <v>121</v>
      </c>
    </row>
    <row r="16" spans="2:25" ht="15" customHeight="1" x14ac:dyDescent="0.2">
      <c r="B16" s="80">
        <v>6</v>
      </c>
      <c r="C16" s="79">
        <v>-53.3</v>
      </c>
      <c r="D16" s="79">
        <v>-56.9</v>
      </c>
      <c r="E16" s="79">
        <v>-54.8</v>
      </c>
      <c r="F16" s="125" t="s">
        <v>81</v>
      </c>
      <c r="G16" s="169" t="s">
        <v>81</v>
      </c>
      <c r="H16" s="126" t="s">
        <v>81</v>
      </c>
      <c r="I16" s="87" t="s">
        <v>90</v>
      </c>
      <c r="J16" s="87" t="s">
        <v>90</v>
      </c>
      <c r="K16" s="212" t="s">
        <v>81</v>
      </c>
      <c r="L16" s="79">
        <v>12.7</v>
      </c>
      <c r="M16" s="17">
        <v>25</v>
      </c>
      <c r="N16" s="222" t="s">
        <v>118</v>
      </c>
      <c r="O16" s="85">
        <v>2.2999999999999998</v>
      </c>
      <c r="P16" s="223">
        <f t="shared" si="0"/>
        <v>9.5833333333333321</v>
      </c>
      <c r="Q16" s="195">
        <v>5</v>
      </c>
      <c r="R16" s="263" t="s">
        <v>122</v>
      </c>
      <c r="S16" s="264"/>
      <c r="T16" s="265"/>
      <c r="U16" s="266"/>
      <c r="V16" s="196">
        <v>265</v>
      </c>
      <c r="W16" s="106">
        <v>38.200000000000003</v>
      </c>
      <c r="X16" s="113">
        <v>10.9</v>
      </c>
      <c r="Y16" s="81" t="s">
        <v>118</v>
      </c>
    </row>
    <row r="17" spans="2:25" ht="15" customHeight="1" x14ac:dyDescent="0.2">
      <c r="B17" s="19">
        <v>7</v>
      </c>
      <c r="C17" s="20">
        <v>-54.2</v>
      </c>
      <c r="D17" s="20">
        <v>-60.7</v>
      </c>
      <c r="E17" s="20">
        <v>-56.8</v>
      </c>
      <c r="F17" s="127" t="s">
        <v>81</v>
      </c>
      <c r="G17" s="168" t="s">
        <v>81</v>
      </c>
      <c r="H17" s="128" t="s">
        <v>81</v>
      </c>
      <c r="I17" s="86" t="s">
        <v>90</v>
      </c>
      <c r="J17" s="86" t="s">
        <v>90</v>
      </c>
      <c r="K17" s="213" t="s">
        <v>81</v>
      </c>
      <c r="L17" s="20">
        <v>10.7</v>
      </c>
      <c r="M17" s="19">
        <v>21</v>
      </c>
      <c r="N17" s="220" t="s">
        <v>123</v>
      </c>
      <c r="O17" s="22">
        <v>12.4</v>
      </c>
      <c r="P17" s="224">
        <f t="shared" si="0"/>
        <v>51.666666666666671</v>
      </c>
      <c r="Q17" s="193">
        <v>4</v>
      </c>
      <c r="R17" s="231" t="s">
        <v>122</v>
      </c>
      <c r="S17" s="232"/>
      <c r="T17" s="233"/>
      <c r="U17" s="234"/>
      <c r="V17" s="197">
        <v>222</v>
      </c>
      <c r="W17" s="109">
        <v>54.9</v>
      </c>
      <c r="X17" s="110">
        <v>9</v>
      </c>
      <c r="Y17" s="70" t="s">
        <v>124</v>
      </c>
    </row>
    <row r="18" spans="2:25" ht="15" customHeight="1" x14ac:dyDescent="0.2">
      <c r="B18" s="19">
        <v>8</v>
      </c>
      <c r="C18" s="20">
        <v>-58.2</v>
      </c>
      <c r="D18" s="20">
        <v>-61</v>
      </c>
      <c r="E18" s="20">
        <v>-59.8</v>
      </c>
      <c r="F18" s="127" t="s">
        <v>81</v>
      </c>
      <c r="G18" s="168" t="s">
        <v>81</v>
      </c>
      <c r="H18" s="128" t="s">
        <v>81</v>
      </c>
      <c r="I18" s="86" t="s">
        <v>90</v>
      </c>
      <c r="J18" s="86" t="s">
        <v>90</v>
      </c>
      <c r="K18" s="213" t="s">
        <v>81</v>
      </c>
      <c r="L18" s="20">
        <v>9.1</v>
      </c>
      <c r="M18" s="19">
        <v>16</v>
      </c>
      <c r="N18" s="220" t="s">
        <v>125</v>
      </c>
      <c r="O18" s="22">
        <v>24</v>
      </c>
      <c r="P18" s="224">
        <f t="shared" si="0"/>
        <v>100</v>
      </c>
      <c r="Q18" s="193">
        <v>2</v>
      </c>
      <c r="R18" s="231" t="s">
        <v>113</v>
      </c>
      <c r="S18" s="232"/>
      <c r="T18" s="233"/>
      <c r="U18" s="234"/>
      <c r="V18" s="197">
        <v>190</v>
      </c>
      <c r="W18" s="109">
        <v>75.7</v>
      </c>
      <c r="X18" s="110">
        <v>7.7</v>
      </c>
      <c r="Y18" s="70" t="s">
        <v>126</v>
      </c>
    </row>
    <row r="19" spans="2:25" ht="15" customHeight="1" x14ac:dyDescent="0.2">
      <c r="B19" s="19">
        <v>9</v>
      </c>
      <c r="C19" s="20">
        <v>-48.8</v>
      </c>
      <c r="D19" s="20">
        <v>-59.6</v>
      </c>
      <c r="E19" s="20">
        <v>-54.7</v>
      </c>
      <c r="F19" s="127" t="s">
        <v>81</v>
      </c>
      <c r="G19" s="168" t="s">
        <v>81</v>
      </c>
      <c r="H19" s="128" t="s">
        <v>81</v>
      </c>
      <c r="I19" s="86" t="s">
        <v>90</v>
      </c>
      <c r="J19" s="86" t="s">
        <v>90</v>
      </c>
      <c r="K19" s="213" t="s">
        <v>81</v>
      </c>
      <c r="L19" s="20">
        <v>11.8</v>
      </c>
      <c r="M19" s="19">
        <v>18</v>
      </c>
      <c r="N19" s="220" t="s">
        <v>112</v>
      </c>
      <c r="O19" s="22">
        <v>18.5</v>
      </c>
      <c r="P19" s="224">
        <f t="shared" si="0"/>
        <v>77.083333333333343</v>
      </c>
      <c r="Q19" s="193">
        <v>5</v>
      </c>
      <c r="R19" s="231" t="s">
        <v>122</v>
      </c>
      <c r="S19" s="232"/>
      <c r="T19" s="233"/>
      <c r="U19" s="234"/>
      <c r="V19" s="197">
        <v>246</v>
      </c>
      <c r="W19" s="109">
        <v>91.6</v>
      </c>
      <c r="X19" s="110">
        <v>9.9</v>
      </c>
      <c r="Y19" s="70" t="s">
        <v>112</v>
      </c>
    </row>
    <row r="20" spans="2:25" ht="15" customHeight="1" thickBot="1" x14ac:dyDescent="0.25">
      <c r="B20" s="82">
        <v>10</v>
      </c>
      <c r="C20" s="24">
        <v>-48.1</v>
      </c>
      <c r="D20" s="24">
        <v>-55.8</v>
      </c>
      <c r="E20" s="24">
        <v>-53</v>
      </c>
      <c r="F20" s="129" t="s">
        <v>81</v>
      </c>
      <c r="G20" s="170" t="s">
        <v>81</v>
      </c>
      <c r="H20" s="130" t="s">
        <v>81</v>
      </c>
      <c r="I20" s="217" t="s">
        <v>90</v>
      </c>
      <c r="J20" s="217" t="s">
        <v>90</v>
      </c>
      <c r="K20" s="214" t="s">
        <v>81</v>
      </c>
      <c r="L20" s="24">
        <v>12.1</v>
      </c>
      <c r="M20" s="82">
        <v>21</v>
      </c>
      <c r="N20" s="221" t="s">
        <v>127</v>
      </c>
      <c r="O20" s="23">
        <v>7</v>
      </c>
      <c r="P20" s="225">
        <f t="shared" si="0"/>
        <v>29.166666666666668</v>
      </c>
      <c r="Q20" s="194">
        <v>6</v>
      </c>
      <c r="R20" s="235" t="s">
        <v>128</v>
      </c>
      <c r="S20" s="236"/>
      <c r="T20" s="237"/>
      <c r="U20" s="238"/>
      <c r="V20" s="199">
        <v>252</v>
      </c>
      <c r="W20" s="111">
        <v>357.5</v>
      </c>
      <c r="X20" s="112">
        <v>9.3000000000000007</v>
      </c>
      <c r="Y20" s="83" t="s">
        <v>119</v>
      </c>
    </row>
    <row r="21" spans="2:25" ht="15" customHeight="1" x14ac:dyDescent="0.2">
      <c r="B21" s="80">
        <v>11</v>
      </c>
      <c r="C21" s="79">
        <v>-43.3</v>
      </c>
      <c r="D21" s="79">
        <v>-48.1</v>
      </c>
      <c r="E21" s="79">
        <v>-44.6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2" t="s">
        <v>81</v>
      </c>
      <c r="L21" s="79">
        <v>22</v>
      </c>
      <c r="M21" s="17">
        <v>34</v>
      </c>
      <c r="N21" s="222" t="s">
        <v>119</v>
      </c>
      <c r="O21" s="85">
        <v>0</v>
      </c>
      <c r="P21" s="223">
        <f t="shared" si="0"/>
        <v>0</v>
      </c>
      <c r="Q21" s="195">
        <v>8</v>
      </c>
      <c r="R21" s="263" t="s">
        <v>129</v>
      </c>
      <c r="S21" s="264"/>
      <c r="T21" s="265"/>
      <c r="U21" s="266"/>
      <c r="V21" s="196">
        <v>458</v>
      </c>
      <c r="W21" s="106">
        <v>344.4</v>
      </c>
      <c r="X21" s="113">
        <v>18.8</v>
      </c>
      <c r="Y21" s="81" t="s">
        <v>119</v>
      </c>
    </row>
    <row r="22" spans="2:25" ht="15" customHeight="1" x14ac:dyDescent="0.2">
      <c r="B22" s="19">
        <v>12</v>
      </c>
      <c r="C22" s="20">
        <v>-45.3</v>
      </c>
      <c r="D22" s="20">
        <v>-54.6</v>
      </c>
      <c r="E22" s="20">
        <v>-51.5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3" t="s">
        <v>81</v>
      </c>
      <c r="L22" s="20">
        <v>11.4</v>
      </c>
      <c r="M22" s="19">
        <v>26</v>
      </c>
      <c r="N22" s="220" t="s">
        <v>119</v>
      </c>
      <c r="O22" s="22">
        <v>20.6</v>
      </c>
      <c r="P22" s="224">
        <f t="shared" si="0"/>
        <v>85.833333333333343</v>
      </c>
      <c r="Q22" s="193">
        <v>4</v>
      </c>
      <c r="R22" s="231" t="s">
        <v>130</v>
      </c>
      <c r="S22" s="232"/>
      <c r="T22" s="233"/>
      <c r="U22" s="234"/>
      <c r="V22" s="197">
        <v>238</v>
      </c>
      <c r="W22" s="109">
        <v>22</v>
      </c>
      <c r="X22" s="110">
        <v>8.3000000000000007</v>
      </c>
      <c r="Y22" s="70" t="s">
        <v>114</v>
      </c>
    </row>
    <row r="23" spans="2:25" ht="15" customHeight="1" x14ac:dyDescent="0.2">
      <c r="B23" s="19">
        <v>13</v>
      </c>
      <c r="C23" s="20">
        <v>-53.5</v>
      </c>
      <c r="D23" s="20">
        <v>-57.2</v>
      </c>
      <c r="E23" s="20">
        <v>-55.8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3" t="s">
        <v>81</v>
      </c>
      <c r="L23" s="20">
        <v>8.3000000000000007</v>
      </c>
      <c r="M23" s="19">
        <v>15</v>
      </c>
      <c r="N23" s="220" t="s">
        <v>126</v>
      </c>
      <c r="O23" s="22">
        <v>24</v>
      </c>
      <c r="P23" s="224">
        <f t="shared" si="0"/>
        <v>100</v>
      </c>
      <c r="Q23" s="193">
        <v>2</v>
      </c>
      <c r="R23" s="231" t="s">
        <v>113</v>
      </c>
      <c r="S23" s="232"/>
      <c r="T23" s="233"/>
      <c r="U23" s="234"/>
      <c r="V23" s="197">
        <v>173</v>
      </c>
      <c r="W23" s="109">
        <v>94.4</v>
      </c>
      <c r="X23" s="110">
        <v>6.9</v>
      </c>
      <c r="Y23" s="70" t="s">
        <v>112</v>
      </c>
    </row>
    <row r="24" spans="2:25" ht="15" customHeight="1" x14ac:dyDescent="0.2">
      <c r="B24" s="19">
        <v>14</v>
      </c>
      <c r="C24" s="20">
        <v>-56.4</v>
      </c>
      <c r="D24" s="20">
        <v>-60.7</v>
      </c>
      <c r="E24" s="20">
        <v>-58.5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 t="s">
        <v>90</v>
      </c>
      <c r="K24" s="213" t="s">
        <v>81</v>
      </c>
      <c r="L24" s="20">
        <v>8.6999999999999993</v>
      </c>
      <c r="M24" s="19">
        <v>15</v>
      </c>
      <c r="N24" s="220" t="s">
        <v>125</v>
      </c>
      <c r="O24" s="22">
        <v>19.3</v>
      </c>
      <c r="P24" s="224">
        <f t="shared" si="0"/>
        <v>80.416666666666671</v>
      </c>
      <c r="Q24" s="193">
        <v>3</v>
      </c>
      <c r="R24" s="231" t="s">
        <v>113</v>
      </c>
      <c r="S24" s="232"/>
      <c r="T24" s="233"/>
      <c r="U24" s="234"/>
      <c r="V24" s="197">
        <v>182</v>
      </c>
      <c r="W24" s="109">
        <v>111.4</v>
      </c>
      <c r="X24" s="110">
        <v>7.4</v>
      </c>
      <c r="Y24" s="70" t="s">
        <v>125</v>
      </c>
    </row>
    <row r="25" spans="2:25" ht="15" customHeight="1" thickBot="1" x14ac:dyDescent="0.25">
      <c r="B25" s="82">
        <v>15</v>
      </c>
      <c r="C25" s="24">
        <v>-60.1</v>
      </c>
      <c r="D25" s="24">
        <v>-62.7</v>
      </c>
      <c r="E25" s="24">
        <v>-61.4</v>
      </c>
      <c r="F25" s="129" t="s">
        <v>81</v>
      </c>
      <c r="G25" s="170" t="s">
        <v>81</v>
      </c>
      <c r="H25" s="130" t="s">
        <v>81</v>
      </c>
      <c r="I25" s="217" t="s">
        <v>90</v>
      </c>
      <c r="J25" s="217" t="s">
        <v>90</v>
      </c>
      <c r="K25" s="214" t="s">
        <v>81</v>
      </c>
      <c r="L25" s="24">
        <v>6.7</v>
      </c>
      <c r="M25" s="82">
        <v>10</v>
      </c>
      <c r="N25" s="221" t="s">
        <v>131</v>
      </c>
      <c r="O25" s="23">
        <v>24</v>
      </c>
      <c r="P25" s="225">
        <f t="shared" si="0"/>
        <v>100</v>
      </c>
      <c r="Q25" s="194">
        <v>2</v>
      </c>
      <c r="R25" s="235" t="s">
        <v>113</v>
      </c>
      <c r="S25" s="236"/>
      <c r="T25" s="237"/>
      <c r="U25" s="238"/>
      <c r="V25" s="199">
        <v>140</v>
      </c>
      <c r="W25" s="111">
        <v>106.2</v>
      </c>
      <c r="X25" s="112">
        <v>5.6</v>
      </c>
      <c r="Y25" s="83" t="s">
        <v>132</v>
      </c>
    </row>
    <row r="26" spans="2:25" ht="15" customHeight="1" x14ac:dyDescent="0.2">
      <c r="B26" s="80">
        <v>16</v>
      </c>
      <c r="C26" s="79">
        <v>-52.7</v>
      </c>
      <c r="D26" s="79">
        <v>-60.8</v>
      </c>
      <c r="E26" s="79">
        <v>-56.9</v>
      </c>
      <c r="F26" s="125" t="s">
        <v>81</v>
      </c>
      <c r="G26" s="169" t="s">
        <v>81</v>
      </c>
      <c r="H26" s="126" t="s">
        <v>81</v>
      </c>
      <c r="I26" s="87" t="s">
        <v>90</v>
      </c>
      <c r="J26" s="87" t="s">
        <v>90</v>
      </c>
      <c r="K26" s="212" t="s">
        <v>81</v>
      </c>
      <c r="L26" s="79">
        <v>9.1999999999999993</v>
      </c>
      <c r="M26" s="17">
        <v>18</v>
      </c>
      <c r="N26" s="222" t="s">
        <v>125</v>
      </c>
      <c r="O26" s="85">
        <v>24</v>
      </c>
      <c r="P26" s="223">
        <f t="shared" si="0"/>
        <v>100</v>
      </c>
      <c r="Q26" s="195">
        <v>2</v>
      </c>
      <c r="R26" s="263" t="s">
        <v>113</v>
      </c>
      <c r="S26" s="264"/>
      <c r="T26" s="265"/>
      <c r="U26" s="266"/>
      <c r="V26" s="196">
        <v>191</v>
      </c>
      <c r="W26" s="106">
        <v>109.3</v>
      </c>
      <c r="X26" s="113">
        <v>7.9</v>
      </c>
      <c r="Y26" s="81" t="s">
        <v>125</v>
      </c>
    </row>
    <row r="27" spans="2:25" ht="15" customHeight="1" x14ac:dyDescent="0.2">
      <c r="B27" s="19">
        <v>17</v>
      </c>
      <c r="C27" s="20">
        <v>-51</v>
      </c>
      <c r="D27" s="20">
        <v>-54.5</v>
      </c>
      <c r="E27" s="20">
        <v>-53.2</v>
      </c>
      <c r="F27" s="127" t="s">
        <v>81</v>
      </c>
      <c r="G27" s="168" t="s">
        <v>81</v>
      </c>
      <c r="H27" s="128" t="s">
        <v>81</v>
      </c>
      <c r="I27" s="86" t="s">
        <v>90</v>
      </c>
      <c r="J27" s="86" t="s">
        <v>90</v>
      </c>
      <c r="K27" s="213" t="s">
        <v>81</v>
      </c>
      <c r="L27" s="20">
        <v>14.1</v>
      </c>
      <c r="M27" s="19">
        <v>22</v>
      </c>
      <c r="N27" s="220" t="s">
        <v>112</v>
      </c>
      <c r="O27" s="22">
        <v>24</v>
      </c>
      <c r="P27" s="224">
        <f t="shared" si="0"/>
        <v>100</v>
      </c>
      <c r="Q27" s="193">
        <v>2</v>
      </c>
      <c r="R27" s="231" t="s">
        <v>113</v>
      </c>
      <c r="S27" s="232"/>
      <c r="T27" s="233"/>
      <c r="U27" s="234"/>
      <c r="V27" s="197">
        <v>293</v>
      </c>
      <c r="W27" s="109">
        <v>101.3</v>
      </c>
      <c r="X27" s="110">
        <v>12.1</v>
      </c>
      <c r="Y27" s="70" t="s">
        <v>132</v>
      </c>
    </row>
    <row r="28" spans="2:25" ht="15" customHeight="1" x14ac:dyDescent="0.2">
      <c r="B28" s="19">
        <v>18</v>
      </c>
      <c r="C28" s="20">
        <v>-43.8</v>
      </c>
      <c r="D28" s="20">
        <v>-53.1</v>
      </c>
      <c r="E28" s="20">
        <v>-47.8</v>
      </c>
      <c r="F28" s="127" t="s">
        <v>81</v>
      </c>
      <c r="G28" s="168" t="s">
        <v>81</v>
      </c>
      <c r="H28" s="128" t="s">
        <v>81</v>
      </c>
      <c r="I28" s="86" t="s">
        <v>90</v>
      </c>
      <c r="J28" s="86" t="s">
        <v>90</v>
      </c>
      <c r="K28" s="213" t="s">
        <v>81</v>
      </c>
      <c r="L28" s="20">
        <v>12.6</v>
      </c>
      <c r="M28" s="19">
        <v>20</v>
      </c>
      <c r="N28" s="220" t="s">
        <v>118</v>
      </c>
      <c r="O28" s="22">
        <v>19.8</v>
      </c>
      <c r="P28" s="224">
        <f t="shared" si="0"/>
        <v>82.5</v>
      </c>
      <c r="Q28" s="193">
        <v>3</v>
      </c>
      <c r="R28" s="231" t="s">
        <v>122</v>
      </c>
      <c r="S28" s="232"/>
      <c r="T28" s="233"/>
      <c r="U28" s="234"/>
      <c r="V28" s="197">
        <v>262</v>
      </c>
      <c r="W28" s="109">
        <v>45</v>
      </c>
      <c r="X28" s="110">
        <v>9.6</v>
      </c>
      <c r="Y28" s="70" t="s">
        <v>133</v>
      </c>
    </row>
    <row r="29" spans="2:25" ht="15" customHeight="1" x14ac:dyDescent="0.2">
      <c r="B29" s="19">
        <v>19</v>
      </c>
      <c r="C29" s="20">
        <v>-42.2</v>
      </c>
      <c r="D29" s="20">
        <v>-50</v>
      </c>
      <c r="E29" s="20">
        <v>-45.5</v>
      </c>
      <c r="F29" s="127" t="s">
        <v>81</v>
      </c>
      <c r="G29" s="168" t="s">
        <v>81</v>
      </c>
      <c r="H29" s="128" t="s">
        <v>81</v>
      </c>
      <c r="I29" s="86" t="s">
        <v>90</v>
      </c>
      <c r="J29" s="86" t="s">
        <v>90</v>
      </c>
      <c r="K29" s="213" t="s">
        <v>81</v>
      </c>
      <c r="L29" s="20">
        <v>13.1</v>
      </c>
      <c r="M29" s="19">
        <v>30</v>
      </c>
      <c r="N29" s="220" t="s">
        <v>123</v>
      </c>
      <c r="O29" s="191">
        <v>11.3</v>
      </c>
      <c r="P29" s="226">
        <f t="shared" si="0"/>
        <v>47.083333333333336</v>
      </c>
      <c r="Q29" s="193">
        <v>6</v>
      </c>
      <c r="R29" s="231" t="s">
        <v>134</v>
      </c>
      <c r="S29" s="232"/>
      <c r="T29" s="233"/>
      <c r="U29" s="234"/>
      <c r="V29" s="197">
        <v>273</v>
      </c>
      <c r="W29" s="109">
        <v>46.1</v>
      </c>
      <c r="X29" s="110">
        <v>11.1</v>
      </c>
      <c r="Y29" s="70" t="s">
        <v>123</v>
      </c>
    </row>
    <row r="30" spans="2:25" ht="15" customHeight="1" thickBot="1" x14ac:dyDescent="0.25">
      <c r="B30" s="82">
        <v>20</v>
      </c>
      <c r="C30" s="24">
        <v>-42.7</v>
      </c>
      <c r="D30" s="24">
        <v>-53.4</v>
      </c>
      <c r="E30" s="24">
        <v>-48.2</v>
      </c>
      <c r="F30" s="129" t="s">
        <v>81</v>
      </c>
      <c r="G30" s="170" t="s">
        <v>81</v>
      </c>
      <c r="H30" s="130" t="s">
        <v>81</v>
      </c>
      <c r="I30" s="217" t="s">
        <v>90</v>
      </c>
      <c r="J30" s="217" t="s">
        <v>90</v>
      </c>
      <c r="K30" s="214" t="s">
        <v>81</v>
      </c>
      <c r="L30" s="24">
        <v>13.6</v>
      </c>
      <c r="M30" s="82">
        <v>28</v>
      </c>
      <c r="N30" s="221" t="s">
        <v>121</v>
      </c>
      <c r="O30" s="23">
        <v>14.9</v>
      </c>
      <c r="P30" s="225">
        <f t="shared" si="0"/>
        <v>62.083333333333336</v>
      </c>
      <c r="Q30" s="194">
        <v>5</v>
      </c>
      <c r="R30" s="235" t="s">
        <v>135</v>
      </c>
      <c r="S30" s="236"/>
      <c r="T30" s="237"/>
      <c r="U30" s="238"/>
      <c r="V30" s="199">
        <v>284</v>
      </c>
      <c r="W30" s="111">
        <v>35.799999999999997</v>
      </c>
      <c r="X30" s="112">
        <v>11.1</v>
      </c>
      <c r="Y30" s="83" t="s">
        <v>121</v>
      </c>
    </row>
    <row r="31" spans="2:25" ht="15" customHeight="1" x14ac:dyDescent="0.2">
      <c r="B31" s="80">
        <v>21</v>
      </c>
      <c r="C31" s="79">
        <v>-49.5</v>
      </c>
      <c r="D31" s="79">
        <v>-53.9</v>
      </c>
      <c r="E31" s="79">
        <v>-51.9</v>
      </c>
      <c r="F31" s="125" t="s">
        <v>81</v>
      </c>
      <c r="G31" s="169" t="s">
        <v>81</v>
      </c>
      <c r="H31" s="126" t="s">
        <v>81</v>
      </c>
      <c r="I31" s="87" t="s">
        <v>90</v>
      </c>
      <c r="J31" s="87" t="s">
        <v>90</v>
      </c>
      <c r="K31" s="212" t="s">
        <v>81</v>
      </c>
      <c r="L31" s="79">
        <v>9.8000000000000007</v>
      </c>
      <c r="M31" s="17">
        <v>16</v>
      </c>
      <c r="N31" s="222" t="s">
        <v>136</v>
      </c>
      <c r="O31" s="85">
        <v>23.8</v>
      </c>
      <c r="P31" s="223">
        <f t="shared" si="0"/>
        <v>99.166666666666671</v>
      </c>
      <c r="Q31" s="195">
        <v>3</v>
      </c>
      <c r="R31" s="263" t="s">
        <v>113</v>
      </c>
      <c r="S31" s="264"/>
      <c r="T31" s="265"/>
      <c r="U31" s="266"/>
      <c r="V31" s="196">
        <v>204</v>
      </c>
      <c r="W31" s="106">
        <v>74.099999999999994</v>
      </c>
      <c r="X31" s="113">
        <v>8.3000000000000007</v>
      </c>
      <c r="Y31" s="81" t="s">
        <v>126</v>
      </c>
    </row>
    <row r="32" spans="2:25" ht="15" customHeight="1" x14ac:dyDescent="0.2">
      <c r="B32" s="19">
        <v>22</v>
      </c>
      <c r="C32" s="20">
        <v>-49.6</v>
      </c>
      <c r="D32" s="20">
        <v>-53.6</v>
      </c>
      <c r="E32" s="20">
        <v>-51.5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3" t="s">
        <v>81</v>
      </c>
      <c r="L32" s="20">
        <v>10.4</v>
      </c>
      <c r="M32" s="19">
        <v>18</v>
      </c>
      <c r="N32" s="220" t="s">
        <v>136</v>
      </c>
      <c r="O32" s="22">
        <v>24</v>
      </c>
      <c r="P32" s="224">
        <f t="shared" si="0"/>
        <v>100</v>
      </c>
      <c r="Q32" s="193">
        <v>4</v>
      </c>
      <c r="R32" s="231" t="s">
        <v>113</v>
      </c>
      <c r="S32" s="232"/>
      <c r="T32" s="233"/>
      <c r="U32" s="234"/>
      <c r="V32" s="197">
        <v>217</v>
      </c>
      <c r="W32" s="109">
        <v>79.3</v>
      </c>
      <c r="X32" s="110">
        <v>8.9</v>
      </c>
      <c r="Y32" s="70" t="s">
        <v>136</v>
      </c>
    </row>
    <row r="33" spans="2:26" ht="15" customHeight="1" x14ac:dyDescent="0.2">
      <c r="B33" s="19">
        <v>23</v>
      </c>
      <c r="C33" s="20">
        <v>-46.2</v>
      </c>
      <c r="D33" s="20">
        <v>-50.1</v>
      </c>
      <c r="E33" s="20">
        <v>-47.6</v>
      </c>
      <c r="F33" s="127" t="s">
        <v>81</v>
      </c>
      <c r="G33" s="168" t="s">
        <v>81</v>
      </c>
      <c r="H33" s="128" t="s">
        <v>81</v>
      </c>
      <c r="I33" s="86" t="s">
        <v>90</v>
      </c>
      <c r="J33" s="86" t="s">
        <v>90</v>
      </c>
      <c r="K33" s="213" t="s">
        <v>81</v>
      </c>
      <c r="L33" s="20">
        <v>13.3</v>
      </c>
      <c r="M33" s="19">
        <v>24</v>
      </c>
      <c r="N33" s="220" t="s">
        <v>118</v>
      </c>
      <c r="O33" s="22">
        <v>13.9</v>
      </c>
      <c r="P33" s="224">
        <f t="shared" si="0"/>
        <v>57.916666666666671</v>
      </c>
      <c r="Q33" s="193">
        <v>5</v>
      </c>
      <c r="R33" s="231" t="s">
        <v>137</v>
      </c>
      <c r="S33" s="232"/>
      <c r="T33" s="233"/>
      <c r="U33" s="234"/>
      <c r="V33" s="197">
        <v>278</v>
      </c>
      <c r="W33" s="109">
        <v>47.3</v>
      </c>
      <c r="X33" s="110">
        <v>11.3</v>
      </c>
      <c r="Y33" s="70" t="s">
        <v>123</v>
      </c>
    </row>
    <row r="34" spans="2:26" ht="15" customHeight="1" x14ac:dyDescent="0.2">
      <c r="B34" s="19">
        <v>24</v>
      </c>
      <c r="C34" s="20">
        <v>-40.700000000000003</v>
      </c>
      <c r="D34" s="20">
        <v>-51.1</v>
      </c>
      <c r="E34" s="20">
        <v>-45.1</v>
      </c>
      <c r="F34" s="127" t="s">
        <v>81</v>
      </c>
      <c r="G34" s="168" t="s">
        <v>81</v>
      </c>
      <c r="H34" s="128" t="s">
        <v>81</v>
      </c>
      <c r="I34" s="86" t="s">
        <v>90</v>
      </c>
      <c r="J34" s="86" t="s">
        <v>90</v>
      </c>
      <c r="K34" s="213" t="s">
        <v>81</v>
      </c>
      <c r="L34" s="20">
        <v>13.6</v>
      </c>
      <c r="M34" s="19">
        <v>31</v>
      </c>
      <c r="N34" s="220" t="s">
        <v>123</v>
      </c>
      <c r="O34" s="22">
        <v>22.7</v>
      </c>
      <c r="P34" s="224">
        <f t="shared" si="0"/>
        <v>94.583333333333329</v>
      </c>
      <c r="Q34" s="193">
        <v>4</v>
      </c>
      <c r="R34" s="231" t="s">
        <v>135</v>
      </c>
      <c r="S34" s="232"/>
      <c r="T34" s="233"/>
      <c r="U34" s="234"/>
      <c r="V34" s="197">
        <v>283</v>
      </c>
      <c r="W34" s="109">
        <v>54.2</v>
      </c>
      <c r="X34" s="110">
        <v>11.1</v>
      </c>
      <c r="Y34" s="70" t="s">
        <v>126</v>
      </c>
    </row>
    <row r="35" spans="2:26" ht="15" customHeight="1" thickBot="1" x14ac:dyDescent="0.25">
      <c r="B35" s="82">
        <v>25</v>
      </c>
      <c r="C35" s="24">
        <v>-40.799999999999997</v>
      </c>
      <c r="D35" s="24">
        <v>-43.9</v>
      </c>
      <c r="E35" s="24">
        <v>-42.4</v>
      </c>
      <c r="F35" s="129" t="s">
        <v>81</v>
      </c>
      <c r="G35" s="170" t="s">
        <v>81</v>
      </c>
      <c r="H35" s="130" t="s">
        <v>81</v>
      </c>
      <c r="I35" s="217" t="s">
        <v>90</v>
      </c>
      <c r="J35" s="217" t="s">
        <v>90</v>
      </c>
      <c r="K35" s="214" t="s">
        <v>81</v>
      </c>
      <c r="L35" s="24">
        <v>19.5</v>
      </c>
      <c r="M35" s="82">
        <v>30</v>
      </c>
      <c r="N35" s="221" t="s">
        <v>121</v>
      </c>
      <c r="O35" s="23">
        <v>24</v>
      </c>
      <c r="P35" s="225">
        <f t="shared" si="0"/>
        <v>100</v>
      </c>
      <c r="Q35" s="194">
        <v>2</v>
      </c>
      <c r="R35" s="235" t="s">
        <v>138</v>
      </c>
      <c r="S35" s="236"/>
      <c r="T35" s="237"/>
      <c r="U35" s="238"/>
      <c r="V35" s="199">
        <v>406</v>
      </c>
      <c r="W35" s="111">
        <v>29.5</v>
      </c>
      <c r="X35" s="112">
        <v>16.8</v>
      </c>
      <c r="Y35" s="83" t="s">
        <v>118</v>
      </c>
    </row>
    <row r="36" spans="2:26" ht="15" customHeight="1" x14ac:dyDescent="0.2">
      <c r="B36" s="80">
        <v>26</v>
      </c>
      <c r="C36" s="79">
        <v>-40.1</v>
      </c>
      <c r="D36" s="79">
        <v>-44.6</v>
      </c>
      <c r="E36" s="79">
        <v>-42.9</v>
      </c>
      <c r="F36" s="125" t="s">
        <v>81</v>
      </c>
      <c r="G36" s="169" t="s">
        <v>81</v>
      </c>
      <c r="H36" s="126" t="s">
        <v>81</v>
      </c>
      <c r="I36" s="87" t="s">
        <v>90</v>
      </c>
      <c r="J36" s="87" t="s">
        <v>90</v>
      </c>
      <c r="K36" s="212" t="s">
        <v>81</v>
      </c>
      <c r="L36" s="79">
        <v>18.8</v>
      </c>
      <c r="M36" s="17">
        <v>28</v>
      </c>
      <c r="N36" s="222" t="s">
        <v>118</v>
      </c>
      <c r="O36" s="85">
        <v>16.399999999999999</v>
      </c>
      <c r="P36" s="227">
        <f t="shared" si="0"/>
        <v>68.333333333333329</v>
      </c>
      <c r="Q36" s="87">
        <v>3</v>
      </c>
      <c r="R36" s="239" t="s">
        <v>137</v>
      </c>
      <c r="S36" s="240"/>
      <c r="T36" s="241"/>
      <c r="U36" s="242"/>
      <c r="V36" s="105">
        <v>391</v>
      </c>
      <c r="W36" s="114">
        <v>25.7</v>
      </c>
      <c r="X36" s="113">
        <v>16.2</v>
      </c>
      <c r="Y36" s="81" t="s">
        <v>121</v>
      </c>
    </row>
    <row r="37" spans="2:26" ht="15" customHeight="1" x14ac:dyDescent="0.2">
      <c r="B37" s="19">
        <v>27</v>
      </c>
      <c r="C37" s="20">
        <v>-40.5</v>
      </c>
      <c r="D37" s="20">
        <v>-46.3</v>
      </c>
      <c r="E37" s="20">
        <v>-43.4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3" t="s">
        <v>81</v>
      </c>
      <c r="L37" s="20">
        <v>11.8</v>
      </c>
      <c r="M37" s="19">
        <v>26</v>
      </c>
      <c r="N37" s="220" t="s">
        <v>118</v>
      </c>
      <c r="O37" s="189">
        <v>23.9</v>
      </c>
      <c r="P37" s="224">
        <f t="shared" si="0"/>
        <v>99.583333333333329</v>
      </c>
      <c r="Q37" s="86">
        <v>2</v>
      </c>
      <c r="R37" s="243" t="s">
        <v>122</v>
      </c>
      <c r="S37" s="244"/>
      <c r="T37" s="245"/>
      <c r="U37" s="246"/>
      <c r="V37" s="108">
        <v>246</v>
      </c>
      <c r="W37" s="109">
        <v>67.900000000000006</v>
      </c>
      <c r="X37" s="110">
        <v>9.5</v>
      </c>
      <c r="Y37" s="70" t="s">
        <v>126</v>
      </c>
    </row>
    <row r="38" spans="2:26" ht="15" customHeight="1" x14ac:dyDescent="0.2">
      <c r="B38" s="19">
        <v>28</v>
      </c>
      <c r="C38" s="20">
        <v>-44</v>
      </c>
      <c r="D38" s="20">
        <v>-49.8</v>
      </c>
      <c r="E38" s="20">
        <v>-47.2</v>
      </c>
      <c r="F38" s="127" t="s">
        <v>81</v>
      </c>
      <c r="G38" s="168" t="s">
        <v>81</v>
      </c>
      <c r="H38" s="128" t="s">
        <v>81</v>
      </c>
      <c r="I38" s="86" t="s">
        <v>90</v>
      </c>
      <c r="J38" s="86" t="s">
        <v>90</v>
      </c>
      <c r="K38" s="213" t="s">
        <v>81</v>
      </c>
      <c r="L38" s="20">
        <v>11</v>
      </c>
      <c r="M38" s="19">
        <v>16</v>
      </c>
      <c r="N38" s="220" t="s">
        <v>139</v>
      </c>
      <c r="O38" s="189">
        <v>22.5</v>
      </c>
      <c r="P38" s="224">
        <f t="shared" si="0"/>
        <v>93.75</v>
      </c>
      <c r="Q38" s="86">
        <v>4</v>
      </c>
      <c r="R38" s="243" t="s">
        <v>113</v>
      </c>
      <c r="S38" s="244"/>
      <c r="T38" s="245"/>
      <c r="U38" s="246"/>
      <c r="V38" s="108">
        <v>230</v>
      </c>
      <c r="W38" s="109">
        <v>20.6</v>
      </c>
      <c r="X38" s="110">
        <v>7.6</v>
      </c>
      <c r="Y38" s="70" t="s">
        <v>116</v>
      </c>
    </row>
    <row r="39" spans="2:26" ht="15" customHeight="1" x14ac:dyDescent="0.2">
      <c r="B39" s="19">
        <v>29</v>
      </c>
      <c r="C39" s="20">
        <v>-44.4</v>
      </c>
      <c r="D39" s="20">
        <v>-48.9</v>
      </c>
      <c r="E39" s="20">
        <v>-47.4</v>
      </c>
      <c r="F39" s="127" t="s">
        <v>81</v>
      </c>
      <c r="G39" s="168" t="s">
        <v>81</v>
      </c>
      <c r="H39" s="128" t="s">
        <v>81</v>
      </c>
      <c r="I39" s="86" t="s">
        <v>90</v>
      </c>
      <c r="J39" s="86" t="s">
        <v>90</v>
      </c>
      <c r="K39" s="213" t="s">
        <v>81</v>
      </c>
      <c r="L39" s="20">
        <v>13.5</v>
      </c>
      <c r="M39" s="19">
        <v>25</v>
      </c>
      <c r="N39" s="220" t="s">
        <v>123</v>
      </c>
      <c r="O39" s="189">
        <v>22</v>
      </c>
      <c r="P39" s="224">
        <f t="shared" si="0"/>
        <v>91.666666666666657</v>
      </c>
      <c r="Q39" s="86">
        <v>5</v>
      </c>
      <c r="R39" s="243" t="s">
        <v>122</v>
      </c>
      <c r="S39" s="244"/>
      <c r="T39" s="245"/>
      <c r="U39" s="246"/>
      <c r="V39" s="108">
        <v>293</v>
      </c>
      <c r="W39" s="109">
        <v>27.3</v>
      </c>
      <c r="X39" s="110">
        <v>11</v>
      </c>
      <c r="Y39" s="70" t="s">
        <v>121</v>
      </c>
    </row>
    <row r="40" spans="2:26" ht="15" customHeight="1" x14ac:dyDescent="0.2">
      <c r="B40" s="19">
        <v>30</v>
      </c>
      <c r="C40" s="20">
        <v>-39.6</v>
      </c>
      <c r="D40" s="20">
        <v>-44.9</v>
      </c>
      <c r="E40" s="20">
        <v>-42.9</v>
      </c>
      <c r="F40" s="127" t="s">
        <v>81</v>
      </c>
      <c r="G40" s="168" t="s">
        <v>81</v>
      </c>
      <c r="H40" s="128" t="s">
        <v>81</v>
      </c>
      <c r="I40" s="86" t="s">
        <v>90</v>
      </c>
      <c r="J40" s="86" t="s">
        <v>90</v>
      </c>
      <c r="K40" s="213" t="s">
        <v>81</v>
      </c>
      <c r="L40" s="20">
        <v>20.7</v>
      </c>
      <c r="M40" s="19">
        <v>32</v>
      </c>
      <c r="N40" s="220" t="s">
        <v>121</v>
      </c>
      <c r="O40" s="189">
        <v>23.4</v>
      </c>
      <c r="P40" s="224">
        <f t="shared" si="0"/>
        <v>97.5</v>
      </c>
      <c r="Q40" s="86">
        <v>4</v>
      </c>
      <c r="R40" s="243" t="s">
        <v>135</v>
      </c>
      <c r="S40" s="244"/>
      <c r="T40" s="245"/>
      <c r="U40" s="246"/>
      <c r="V40" s="108">
        <v>432</v>
      </c>
      <c r="W40" s="109">
        <v>26.9</v>
      </c>
      <c r="X40" s="110">
        <v>17.2</v>
      </c>
      <c r="Y40" s="70" t="s">
        <v>121</v>
      </c>
    </row>
    <row r="41" spans="2:26" ht="15" customHeight="1" thickBot="1" x14ac:dyDescent="0.25">
      <c r="B41" s="19">
        <v>31</v>
      </c>
      <c r="C41" s="20">
        <v>-38.9</v>
      </c>
      <c r="D41" s="20">
        <v>-41.8</v>
      </c>
      <c r="E41" s="20">
        <v>-39.9</v>
      </c>
      <c r="F41" s="127" t="s">
        <v>81</v>
      </c>
      <c r="G41" s="168" t="s">
        <v>81</v>
      </c>
      <c r="H41" s="128" t="s">
        <v>81</v>
      </c>
      <c r="I41" s="86" t="s">
        <v>90</v>
      </c>
      <c r="J41" s="86" t="s">
        <v>90</v>
      </c>
      <c r="K41" s="213" t="s">
        <v>81</v>
      </c>
      <c r="L41" s="20">
        <v>24.3</v>
      </c>
      <c r="M41" s="19">
        <v>38</v>
      </c>
      <c r="N41" s="220" t="s">
        <v>116</v>
      </c>
      <c r="O41" s="22">
        <v>15</v>
      </c>
      <c r="P41" s="224">
        <f t="shared" si="0"/>
        <v>62.5</v>
      </c>
      <c r="Q41" s="86">
        <v>5</v>
      </c>
      <c r="R41" s="243" t="s">
        <v>115</v>
      </c>
      <c r="S41" s="244"/>
      <c r="T41" s="245"/>
      <c r="U41" s="246"/>
      <c r="V41" s="108">
        <v>507</v>
      </c>
      <c r="W41" s="109">
        <v>8.6</v>
      </c>
      <c r="X41" s="110">
        <v>21.1</v>
      </c>
      <c r="Y41" s="70" t="s">
        <v>133</v>
      </c>
    </row>
    <row r="42" spans="2:26" ht="14.25" thickTop="1" thickBot="1" x14ac:dyDescent="0.25">
      <c r="B42" s="124" t="s">
        <v>29</v>
      </c>
      <c r="C42" s="205">
        <f>IF(C11="","",(SUM(C11:C41)))</f>
        <v>-1486.1</v>
      </c>
      <c r="D42" s="84">
        <f>IF(D11="","",(SUM(D11:D41)))</f>
        <v>-1664.6</v>
      </c>
      <c r="E42" s="206">
        <f>IF(E11="","",(SUM(E11:E41)))</f>
        <v>-1577.9000000000005</v>
      </c>
      <c r="F42" s="120"/>
      <c r="G42" s="171"/>
      <c r="H42" s="121"/>
      <c r="I42" s="218" t="str">
        <f>IF(COUNTIF(I11:I41,"T") &gt;0,"T","0")</f>
        <v>T</v>
      </c>
      <c r="J42" s="218" t="str">
        <f>IF(COUNTIF(J11:J41,"T") &gt;0,"T","0")</f>
        <v>T</v>
      </c>
      <c r="K42" s="215"/>
      <c r="L42" s="205">
        <f>SUM(L11:L41)</f>
        <v>420.8</v>
      </c>
      <c r="M42" s="138"/>
      <c r="N42" s="138"/>
      <c r="O42" s="84">
        <f>IF(SUM(O11:O41)=0,"",SUM(O11:O41))</f>
        <v>529.59999999999991</v>
      </c>
      <c r="P42" s="77"/>
      <c r="Q42" s="77">
        <f>SUM(Q11:Q41)</f>
        <v>117</v>
      </c>
      <c r="R42" s="229"/>
      <c r="S42" s="229"/>
      <c r="T42" s="230"/>
      <c r="U42" s="230"/>
      <c r="V42" s="228">
        <f>SUM(V11:V41)</f>
        <v>8780</v>
      </c>
      <c r="W42" s="137"/>
      <c r="X42" s="121"/>
      <c r="Y42" s="77"/>
      <c r="Z42" s="27"/>
    </row>
    <row r="43" spans="2:26" ht="13.5" thickBot="1" x14ac:dyDescent="0.25">
      <c r="B43" s="123" t="s">
        <v>30</v>
      </c>
      <c r="C43" s="139">
        <f>IF(C11="","",ROUND((AVERAGE(C11:C41)),1))</f>
        <v>-47.9</v>
      </c>
      <c r="D43" s="140">
        <f>IF(D11="","",ROUND((AVERAGE(D11:D41)),1))</f>
        <v>-53.7</v>
      </c>
      <c r="E43" s="140">
        <f>IF(E11="","",ROUND((AVERAGE(E11:E41)),1))</f>
        <v>-50.9</v>
      </c>
      <c r="F43" s="120"/>
      <c r="G43" s="150"/>
      <c r="H43" s="121"/>
      <c r="I43" s="120"/>
      <c r="J43" s="122"/>
      <c r="K43" s="121"/>
      <c r="L43" s="141">
        <f>IF(L42="","", AVERAGE(L11:L41))</f>
        <v>13.574193548387097</v>
      </c>
      <c r="M43" s="180" t="s">
        <v>97</v>
      </c>
      <c r="N43" s="181" t="s">
        <v>77</v>
      </c>
      <c r="O43" s="142">
        <f>AVERAGE(O11:O41)</f>
        <v>17.083870967741934</v>
      </c>
      <c r="P43" s="143">
        <f>AVERAGE(P11:P41)</f>
        <v>71.182795698924721</v>
      </c>
      <c r="Q43" s="144">
        <f>AVERAGE(Q11:Q41)</f>
        <v>3.774193548387097</v>
      </c>
      <c r="R43" s="229"/>
      <c r="S43" s="229"/>
      <c r="T43" s="230"/>
      <c r="U43" s="230"/>
      <c r="V43" s="80"/>
      <c r="W43" s="145">
        <v>43.7</v>
      </c>
      <c r="X43" s="145">
        <v>9.4</v>
      </c>
      <c r="Y43" s="146">
        <v>20</v>
      </c>
      <c r="Z43" s="27"/>
    </row>
    <row r="44" spans="2:26" ht="13.5" thickBot="1" x14ac:dyDescent="0.25">
      <c r="B44" s="71"/>
      <c r="C44" s="72"/>
      <c r="D44" s="72"/>
      <c r="E44" s="72"/>
      <c r="F44" s="72"/>
      <c r="G44" s="72"/>
      <c r="H44" s="72"/>
      <c r="I44" s="72"/>
      <c r="J44" s="72"/>
      <c r="K44" s="73" t="s">
        <v>88</v>
      </c>
      <c r="L44" s="201">
        <f>IF(L43="","Xkts", L43*0.86839)</f>
        <v>11.787693935483871</v>
      </c>
      <c r="M44" s="183">
        <f>MAX(M11:M41)</f>
        <v>38</v>
      </c>
      <c r="N44" s="182">
        <v>360</v>
      </c>
      <c r="O44" s="29"/>
      <c r="P44" s="29"/>
      <c r="Q44" s="147"/>
      <c r="R44" s="48"/>
      <c r="S44" s="48"/>
      <c r="T44" s="48"/>
      <c r="U44" s="48"/>
      <c r="V44" s="47"/>
      <c r="W44" s="48"/>
      <c r="X44" s="48"/>
      <c r="Y44" s="76"/>
      <c r="Z44" s="27"/>
    </row>
    <row r="45" spans="2:26" ht="13.5" thickBot="1" x14ac:dyDescent="0.25">
      <c r="B45" s="74"/>
      <c r="C45" s="32"/>
      <c r="D45" s="32"/>
      <c r="E45" s="32"/>
      <c r="F45" s="32"/>
      <c r="G45" s="32"/>
      <c r="H45" s="32"/>
      <c r="I45" s="32"/>
      <c r="J45" s="32"/>
      <c r="K45" s="119"/>
      <c r="L45" s="26" t="s">
        <v>89</v>
      </c>
      <c r="M45" s="207">
        <f>M44*0.86839</f>
        <v>32.998820000000002</v>
      </c>
      <c r="N45" s="75"/>
      <c r="O45" s="77"/>
      <c r="P45" s="77"/>
      <c r="Q45" s="78"/>
      <c r="R45" s="32"/>
      <c r="S45" s="32"/>
      <c r="T45" s="32"/>
      <c r="U45" s="32"/>
      <c r="V45" s="32"/>
      <c r="W45" s="32"/>
      <c r="X45" s="32"/>
      <c r="Y45" s="33"/>
      <c r="Z45" s="27"/>
    </row>
    <row r="46" spans="2:26" ht="7.5" customHeight="1" x14ac:dyDescent="0.2"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4"/>
    </row>
    <row r="47" spans="2:26" x14ac:dyDescent="0.2">
      <c r="B47" s="35" t="s">
        <v>31</v>
      </c>
      <c r="C47" s="36"/>
      <c r="D47" s="36"/>
      <c r="E47" s="36"/>
      <c r="F47" s="36"/>
      <c r="G47" s="36"/>
      <c r="H47" s="187"/>
      <c r="I47" s="36" t="s">
        <v>32</v>
      </c>
      <c r="J47" s="36"/>
      <c r="K47" s="36"/>
      <c r="L47" s="36"/>
      <c r="M47" s="36"/>
      <c r="N47" s="36"/>
      <c r="O47" s="187"/>
      <c r="P47" s="36" t="s">
        <v>33</v>
      </c>
      <c r="Q47" s="36"/>
      <c r="R47" s="36"/>
      <c r="S47" s="36"/>
      <c r="T47" s="36"/>
      <c r="U47" s="187"/>
      <c r="V47" s="187" t="s">
        <v>86</v>
      </c>
      <c r="W47" s="187"/>
      <c r="X47" s="187"/>
      <c r="Y47" s="188"/>
    </row>
    <row r="48" spans="2:26" ht="6.75" customHeight="1" thickBot="1" x14ac:dyDescent="0.25"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4"/>
    </row>
    <row r="49" spans="2:28" ht="13.5" thickBot="1" x14ac:dyDescent="0.25">
      <c r="B49" s="251" t="s">
        <v>34</v>
      </c>
      <c r="C49" s="252"/>
      <c r="D49" s="252"/>
      <c r="E49" s="254"/>
      <c r="F49" s="255">
        <f>E43</f>
        <v>-50.9</v>
      </c>
      <c r="G49" s="256"/>
      <c r="I49" s="151" t="s">
        <v>35</v>
      </c>
      <c r="J49" s="152"/>
      <c r="K49" s="152"/>
      <c r="L49" s="155"/>
      <c r="M49" s="158" t="s">
        <v>90</v>
      </c>
      <c r="N49" s="210"/>
      <c r="P49" s="151" t="s">
        <v>36</v>
      </c>
      <c r="Q49" s="152"/>
      <c r="R49" s="41"/>
      <c r="S49" s="88"/>
      <c r="T49" s="93"/>
      <c r="U49" s="38"/>
      <c r="V49" s="99" t="s">
        <v>64</v>
      </c>
      <c r="W49" s="100"/>
      <c r="X49" s="38"/>
      <c r="Y49" s="39"/>
    </row>
    <row r="50" spans="2:28" ht="13.5" thickBot="1" x14ac:dyDescent="0.25">
      <c r="B50" s="257" t="s">
        <v>37</v>
      </c>
      <c r="C50" s="258"/>
      <c r="D50" s="258"/>
      <c r="E50" s="259"/>
      <c r="F50" s="260" t="s">
        <v>140</v>
      </c>
      <c r="G50" s="261"/>
      <c r="I50" s="151" t="s">
        <v>84</v>
      </c>
      <c r="J50" s="152"/>
      <c r="K50" s="152"/>
      <c r="L50" s="155"/>
      <c r="M50" s="158"/>
      <c r="N50" s="157"/>
      <c r="P50" s="40" t="s">
        <v>78</v>
      </c>
      <c r="Q50" s="41"/>
      <c r="R50" s="41"/>
      <c r="S50" s="41"/>
      <c r="T50" s="25">
        <f>COUNTIF(Q11:Q41,"&lt;=2")</f>
        <v>9</v>
      </c>
      <c r="U50" s="66"/>
      <c r="V50" s="99" t="s">
        <v>65</v>
      </c>
      <c r="W50" s="100"/>
      <c r="X50" s="101"/>
      <c r="Y50" s="67"/>
    </row>
    <row r="51" spans="2:28" ht="13.5" thickBot="1" x14ac:dyDescent="0.25">
      <c r="B51" s="253" t="s">
        <v>82</v>
      </c>
      <c r="C51" s="253"/>
      <c r="D51" s="26">
        <f>IF(C42="","",MAX(C11:C41))</f>
        <v>-38.9</v>
      </c>
      <c r="E51" s="25" t="s">
        <v>38</v>
      </c>
      <c r="F51" s="185">
        <v>31</v>
      </c>
      <c r="G51" s="186"/>
      <c r="I51" s="151" t="s">
        <v>39</v>
      </c>
      <c r="J51" s="152"/>
      <c r="K51" s="152"/>
      <c r="L51" s="155"/>
      <c r="M51" s="25" t="s">
        <v>40</v>
      </c>
      <c r="N51" s="42"/>
      <c r="P51" s="40" t="s">
        <v>79</v>
      </c>
      <c r="Q51" s="41"/>
      <c r="R51" s="41"/>
      <c r="S51" s="41"/>
      <c r="T51" s="143">
        <f>COUNTIF(Q11:Q41,"3")+COUNTIF(Q11:Q41,"4")+COUNTIF(Q11:Q41,"5")+COUNTIF(Q11:Q41,"6")</f>
        <v>21</v>
      </c>
      <c r="U51" s="38"/>
      <c r="V51" s="99" t="s">
        <v>66</v>
      </c>
      <c r="W51" s="100"/>
      <c r="X51" s="101"/>
      <c r="Y51" s="67"/>
    </row>
    <row r="52" spans="2:28" ht="13.5" thickBot="1" x14ac:dyDescent="0.25">
      <c r="B52" s="253" t="s">
        <v>83</v>
      </c>
      <c r="C52" s="253"/>
      <c r="D52" s="26">
        <f>IF(D42="","",MIN(D11:D41))</f>
        <v>-62.7</v>
      </c>
      <c r="E52" s="25" t="s">
        <v>38</v>
      </c>
      <c r="F52" s="185">
        <v>15</v>
      </c>
      <c r="G52" s="186"/>
      <c r="I52" s="31"/>
      <c r="J52" s="31"/>
      <c r="K52" s="31"/>
      <c r="L52" s="31"/>
      <c r="M52" s="31"/>
      <c r="N52" s="31"/>
      <c r="P52" s="43" t="s">
        <v>80</v>
      </c>
      <c r="Q52" s="41"/>
      <c r="R52" s="41"/>
      <c r="S52" s="41"/>
      <c r="T52" s="25">
        <f>COUNTIF(Q11:Q41,"&gt;=7")</f>
        <v>1</v>
      </c>
      <c r="U52" s="49"/>
      <c r="V52" s="99" t="s">
        <v>67</v>
      </c>
      <c r="W52" s="100"/>
      <c r="X52" s="38"/>
      <c r="Y52" s="39"/>
      <c r="AB52" s="44"/>
    </row>
    <row r="53" spans="2:28" ht="13.5" thickBot="1" x14ac:dyDescent="0.25">
      <c r="B53" s="45"/>
      <c r="C53" s="46"/>
      <c r="D53" s="47"/>
      <c r="E53" s="48"/>
      <c r="F53" s="37"/>
      <c r="G53" s="37"/>
      <c r="I53" s="36" t="s">
        <v>41</v>
      </c>
      <c r="J53" s="36"/>
      <c r="K53" s="36"/>
      <c r="L53" s="36"/>
      <c r="M53" s="36"/>
      <c r="N53" s="36"/>
      <c r="P53" s="31"/>
      <c r="Q53" s="31"/>
      <c r="R53" s="31"/>
      <c r="S53" s="31"/>
      <c r="T53" s="31"/>
      <c r="U53" s="49"/>
      <c r="V53" s="99" t="s">
        <v>68</v>
      </c>
      <c r="W53" s="100"/>
      <c r="X53" s="38"/>
      <c r="Y53" s="39"/>
    </row>
    <row r="54" spans="2:28" ht="13.5" thickBot="1" x14ac:dyDescent="0.25">
      <c r="B54" s="251" t="s">
        <v>42</v>
      </c>
      <c r="C54" s="252"/>
      <c r="D54" s="252"/>
      <c r="E54" s="252"/>
      <c r="F54" s="41"/>
      <c r="G54" s="50"/>
      <c r="I54" s="151" t="s">
        <v>35</v>
      </c>
      <c r="J54" s="152"/>
      <c r="K54" s="152"/>
      <c r="L54" s="155"/>
      <c r="M54" s="158" t="s">
        <v>90</v>
      </c>
      <c r="N54" s="157"/>
      <c r="O54" s="34"/>
      <c r="P54" s="179" t="s">
        <v>43</v>
      </c>
      <c r="Q54" s="41"/>
      <c r="R54" s="41"/>
      <c r="S54" s="41"/>
      <c r="T54" s="42"/>
      <c r="U54" s="49"/>
      <c r="V54" s="99" t="s">
        <v>69</v>
      </c>
      <c r="W54" s="100"/>
      <c r="X54" s="38"/>
      <c r="Y54" s="39"/>
    </row>
    <row r="55" spans="2:28" ht="15" thickBot="1" x14ac:dyDescent="0.25">
      <c r="B55" s="251" t="s">
        <v>109</v>
      </c>
      <c r="C55" s="252"/>
      <c r="D55" s="252"/>
      <c r="E55" s="267"/>
      <c r="F55" s="251"/>
      <c r="G55" s="268"/>
      <c r="I55" s="151" t="s">
        <v>39</v>
      </c>
      <c r="J55" s="152"/>
      <c r="K55" s="152"/>
      <c r="L55" s="155"/>
      <c r="M55" s="25" t="s">
        <v>40</v>
      </c>
      <c r="N55" s="42"/>
      <c r="O55" s="34"/>
      <c r="P55" s="179" t="s">
        <v>44</v>
      </c>
      <c r="Q55" s="41"/>
      <c r="R55" s="41"/>
      <c r="S55" s="41"/>
      <c r="T55" s="42"/>
      <c r="U55" s="94"/>
      <c r="V55" s="99" t="s">
        <v>70</v>
      </c>
      <c r="W55" s="100"/>
      <c r="X55" s="102"/>
      <c r="Y55" s="96"/>
    </row>
    <row r="56" spans="2:28" ht="15" thickBot="1" x14ac:dyDescent="0.25">
      <c r="B56" s="251" t="s">
        <v>106</v>
      </c>
      <c r="C56" s="252"/>
      <c r="D56" s="252"/>
      <c r="E56" s="267"/>
      <c r="F56" s="251"/>
      <c r="G56" s="268"/>
      <c r="I56" s="173" t="s">
        <v>45</v>
      </c>
      <c r="J56" s="174"/>
      <c r="K56" s="175"/>
      <c r="L56" s="154"/>
      <c r="M56" s="25" t="s">
        <v>40</v>
      </c>
      <c r="N56" s="42"/>
      <c r="O56" s="34"/>
      <c r="P56" s="179" t="s">
        <v>46</v>
      </c>
      <c r="Q56" s="41"/>
      <c r="R56" s="41"/>
      <c r="S56" s="41"/>
      <c r="T56" s="42"/>
      <c r="U56" s="95"/>
      <c r="V56" s="99" t="s">
        <v>71</v>
      </c>
      <c r="W56" s="100"/>
      <c r="X56" s="102"/>
      <c r="Y56" s="96"/>
    </row>
    <row r="57" spans="2:28" ht="15" thickBot="1" x14ac:dyDescent="0.25">
      <c r="B57" s="251" t="s">
        <v>107</v>
      </c>
      <c r="C57" s="252"/>
      <c r="D57" s="252"/>
      <c r="E57" s="267"/>
      <c r="F57" s="251"/>
      <c r="G57" s="254"/>
      <c r="I57" s="31"/>
      <c r="J57" s="31"/>
      <c r="K57" s="31"/>
      <c r="L57" s="31"/>
      <c r="M57" s="31"/>
      <c r="N57" s="31"/>
      <c r="O57" s="34"/>
      <c r="P57" s="179" t="s">
        <v>47</v>
      </c>
      <c r="Q57" s="41"/>
      <c r="R57" s="41"/>
      <c r="S57" s="41"/>
      <c r="T57" s="42"/>
      <c r="U57" s="49"/>
      <c r="V57" s="99" t="s">
        <v>72</v>
      </c>
      <c r="W57" s="100"/>
      <c r="X57" s="103"/>
      <c r="Y57" s="68"/>
    </row>
    <row r="58" spans="2:28" ht="15" thickBot="1" x14ac:dyDescent="0.25">
      <c r="B58" s="251" t="s">
        <v>108</v>
      </c>
      <c r="C58" s="252"/>
      <c r="D58" s="252"/>
      <c r="E58" s="267"/>
      <c r="F58" s="251"/>
      <c r="G58" s="254"/>
      <c r="I58" s="37" t="s">
        <v>48</v>
      </c>
      <c r="J58" s="37"/>
      <c r="K58" s="37"/>
      <c r="L58" s="31"/>
      <c r="M58" s="31"/>
      <c r="N58" s="31"/>
      <c r="O58" s="31"/>
      <c r="P58" s="31"/>
      <c r="Q58" s="31"/>
      <c r="R58" s="31"/>
      <c r="S58" s="31"/>
      <c r="T58" s="31"/>
      <c r="U58" s="49"/>
      <c r="V58" s="99" t="s">
        <v>73</v>
      </c>
      <c r="W58" s="100"/>
      <c r="X58" s="104"/>
      <c r="Y58" s="65"/>
    </row>
    <row r="59" spans="2:28" ht="13.5" thickBot="1" x14ac:dyDescent="0.25">
      <c r="B59" s="45"/>
      <c r="C59" s="46"/>
      <c r="D59" s="46"/>
      <c r="E59" s="52"/>
      <c r="F59" s="46"/>
      <c r="G59" s="37"/>
      <c r="I59" s="151" t="s">
        <v>91</v>
      </c>
      <c r="J59" s="152"/>
      <c r="K59" s="155"/>
      <c r="L59" s="184">
        <v>20.481999999999999</v>
      </c>
      <c r="M59" s="42" t="s">
        <v>94</v>
      </c>
      <c r="N59" s="185">
        <v>16</v>
      </c>
      <c r="P59" s="136">
        <f>IF(L59="X","", L59/0.02953)</f>
        <v>693.59972908906195</v>
      </c>
      <c r="Q59" s="42" t="s">
        <v>96</v>
      </c>
      <c r="R59" s="31"/>
      <c r="S59" s="31"/>
      <c r="T59" s="31"/>
      <c r="U59" s="53"/>
      <c r="V59" s="99" t="s">
        <v>74</v>
      </c>
      <c r="W59" s="100"/>
      <c r="X59" s="38"/>
      <c r="Y59" s="39"/>
    </row>
    <row r="60" spans="2:28" ht="13.5" thickBot="1" x14ac:dyDescent="0.25">
      <c r="B60" s="251" t="s">
        <v>101</v>
      </c>
      <c r="C60" s="252"/>
      <c r="D60" s="252"/>
      <c r="E60" s="252"/>
      <c r="F60" s="252"/>
      <c r="G60" s="50"/>
      <c r="I60" s="151" t="s">
        <v>92</v>
      </c>
      <c r="J60" s="152"/>
      <c r="K60" s="156"/>
      <c r="L60" s="184">
        <v>19.716999999999999</v>
      </c>
      <c r="M60" s="42" t="s">
        <v>94</v>
      </c>
      <c r="N60" s="185">
        <v>4</v>
      </c>
      <c r="P60" s="136">
        <f>IF(L60="X","", L60/0.02953)</f>
        <v>667.69387064002706</v>
      </c>
      <c r="Q60" s="42" t="s">
        <v>96</v>
      </c>
      <c r="R60" s="31"/>
      <c r="S60" s="31"/>
      <c r="T60" s="31"/>
      <c r="U60" s="49"/>
      <c r="V60" s="99" t="s">
        <v>75</v>
      </c>
      <c r="W60" s="100"/>
      <c r="X60" s="38"/>
      <c r="Y60" s="39"/>
    </row>
    <row r="61" spans="2:28" ht="13.5" thickBot="1" x14ac:dyDescent="0.25">
      <c r="B61" s="251" t="s">
        <v>49</v>
      </c>
      <c r="C61" s="252"/>
      <c r="D61" s="252"/>
      <c r="E61" s="254"/>
      <c r="F61" s="251"/>
      <c r="G61" s="268"/>
      <c r="I61" s="151" t="s">
        <v>93</v>
      </c>
      <c r="J61" s="152"/>
      <c r="K61" s="156"/>
      <c r="L61" s="184">
        <v>20.062999999999999</v>
      </c>
      <c r="M61" s="42" t="s">
        <v>95</v>
      </c>
      <c r="N61" s="25"/>
      <c r="P61" s="136">
        <f>IF(L61="X","", L61/0.02953)</f>
        <v>679.41076870978657</v>
      </c>
      <c r="Q61" s="42" t="s">
        <v>96</v>
      </c>
      <c r="R61" s="31"/>
      <c r="S61" s="31"/>
      <c r="T61" s="31"/>
      <c r="U61" s="53"/>
      <c r="V61" s="38" t="s">
        <v>76</v>
      </c>
      <c r="W61" s="38"/>
      <c r="X61" s="38"/>
      <c r="Y61" s="34"/>
    </row>
    <row r="62" spans="2:28" ht="13.5" thickBot="1" x14ac:dyDescent="0.25">
      <c r="B62" s="251" t="s">
        <v>37</v>
      </c>
      <c r="C62" s="252"/>
      <c r="D62" s="252"/>
      <c r="E62" s="254"/>
      <c r="F62" s="251"/>
      <c r="G62" s="268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4"/>
    </row>
    <row r="63" spans="2:28" ht="13.5" thickBot="1" x14ac:dyDescent="0.25">
      <c r="B63" s="251" t="s">
        <v>50</v>
      </c>
      <c r="C63" s="252"/>
      <c r="D63" s="269"/>
      <c r="E63" s="267"/>
      <c r="F63" s="251"/>
      <c r="G63" s="254"/>
      <c r="I63" s="40" t="s">
        <v>51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50"/>
    </row>
    <row r="64" spans="2:28" ht="13.5" thickBot="1" x14ac:dyDescent="0.25">
      <c r="B64" s="251" t="s">
        <v>37</v>
      </c>
      <c r="C64" s="252"/>
      <c r="D64" s="252"/>
      <c r="E64" s="254"/>
      <c r="F64" s="251"/>
      <c r="G64" s="254"/>
      <c r="I64" s="176" t="s">
        <v>56</v>
      </c>
      <c r="J64" s="177"/>
      <c r="K64" s="177"/>
      <c r="L64" s="178"/>
      <c r="M64" s="55"/>
      <c r="N64" s="165"/>
      <c r="O64" s="55"/>
      <c r="P64" s="55"/>
      <c r="Q64" s="55"/>
      <c r="R64" s="55"/>
      <c r="S64" s="55"/>
      <c r="T64" s="55"/>
      <c r="U64" s="55"/>
      <c r="V64" s="51"/>
      <c r="W64" s="55"/>
      <c r="X64" s="116"/>
      <c r="Y64" s="131"/>
    </row>
    <row r="65" spans="2:25" ht="13.5" thickBot="1" x14ac:dyDescent="0.25">
      <c r="B65" s="45"/>
      <c r="C65" s="46"/>
      <c r="D65" s="46"/>
      <c r="E65" s="46"/>
      <c r="F65" s="46"/>
      <c r="G65" s="37"/>
      <c r="I65" s="160" t="s">
        <v>52</v>
      </c>
      <c r="J65" s="92"/>
      <c r="K65" s="92"/>
      <c r="L65" s="161"/>
      <c r="M65" s="56"/>
      <c r="N65" s="172"/>
      <c r="O65" s="56"/>
      <c r="P65" s="56"/>
      <c r="Q65" s="56"/>
      <c r="R65" s="56"/>
      <c r="S65" s="56"/>
      <c r="T65" s="56"/>
      <c r="U65" s="56"/>
      <c r="V65" s="57"/>
      <c r="W65" s="56"/>
      <c r="X65" s="117"/>
      <c r="Y65" s="132"/>
    </row>
    <row r="66" spans="2:25" ht="13.5" thickBot="1" x14ac:dyDescent="0.25">
      <c r="B66" s="151" t="s">
        <v>102</v>
      </c>
      <c r="C66" s="152"/>
      <c r="D66" s="152"/>
      <c r="E66" s="152"/>
      <c r="F66" s="152"/>
      <c r="G66" s="155"/>
      <c r="I66" s="160" t="s">
        <v>53</v>
      </c>
      <c r="J66" s="92"/>
      <c r="K66" s="92"/>
      <c r="L66" s="161"/>
      <c r="M66" s="56"/>
      <c r="N66" s="172"/>
      <c r="O66" s="56"/>
      <c r="P66" s="56"/>
      <c r="Q66" s="56"/>
      <c r="R66" s="56"/>
      <c r="S66" s="56"/>
      <c r="T66" s="56"/>
      <c r="U66" s="56"/>
      <c r="V66" s="57"/>
      <c r="W66" s="56"/>
      <c r="X66" s="117"/>
      <c r="Y66" s="132"/>
    </row>
    <row r="67" spans="2:25" ht="13.5" thickBot="1" x14ac:dyDescent="0.25">
      <c r="B67" s="151" t="s">
        <v>49</v>
      </c>
      <c r="C67" s="152"/>
      <c r="D67" s="152"/>
      <c r="E67" s="155"/>
      <c r="F67" s="251"/>
      <c r="G67" s="254"/>
      <c r="I67" s="162" t="s">
        <v>54</v>
      </c>
      <c r="J67" s="163"/>
      <c r="K67" s="163"/>
      <c r="L67" s="164"/>
      <c r="M67" s="28"/>
      <c r="N67" s="159"/>
      <c r="O67" s="28"/>
      <c r="P67" s="28"/>
      <c r="Q67" s="28"/>
      <c r="R67" s="28"/>
      <c r="S67" s="28"/>
      <c r="T67" s="28"/>
      <c r="U67" s="28"/>
      <c r="V67" s="58"/>
      <c r="W67" s="28"/>
      <c r="X67" s="118"/>
      <c r="Y67" s="133"/>
    </row>
    <row r="68" spans="2:25" ht="13.5" thickBot="1" x14ac:dyDescent="0.25">
      <c r="B68" s="151" t="s">
        <v>37</v>
      </c>
      <c r="C68" s="152"/>
      <c r="D68" s="152"/>
      <c r="E68" s="155"/>
      <c r="F68" s="251"/>
      <c r="G68" s="254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41"/>
      <c r="X68" s="31"/>
      <c r="Y68" s="34"/>
    </row>
    <row r="69" spans="2:25" ht="13.5" thickBot="1" x14ac:dyDescent="0.25">
      <c r="B69" s="151" t="s">
        <v>50</v>
      </c>
      <c r="C69" s="152"/>
      <c r="D69" s="190"/>
      <c r="E69" s="156"/>
      <c r="F69" s="253"/>
      <c r="G69" s="253"/>
      <c r="I69" s="59" t="s">
        <v>63</v>
      </c>
      <c r="J69" s="60"/>
      <c r="K69" s="60"/>
      <c r="L69" s="60"/>
      <c r="M69" s="211" t="s">
        <v>141</v>
      </c>
      <c r="N69" s="208"/>
      <c r="O69" s="209"/>
      <c r="P69" s="209"/>
      <c r="Q69" s="209"/>
      <c r="R69" s="209"/>
      <c r="S69" s="209"/>
      <c r="T69" s="209"/>
      <c r="U69" s="60"/>
      <c r="V69" s="60"/>
      <c r="W69" s="60"/>
      <c r="X69" s="202"/>
      <c r="Y69" s="203"/>
    </row>
    <row r="70" spans="2:25" ht="13.5" thickBot="1" x14ac:dyDescent="0.25">
      <c r="B70" s="151" t="s">
        <v>37</v>
      </c>
      <c r="C70" s="152"/>
      <c r="D70" s="152"/>
      <c r="E70" s="155"/>
      <c r="F70" s="253"/>
      <c r="G70" s="253"/>
      <c r="I70" s="61" t="s">
        <v>105</v>
      </c>
      <c r="J70" s="92"/>
      <c r="K70" s="92"/>
      <c r="L70" s="92"/>
      <c r="M70" s="97"/>
      <c r="N70" s="98"/>
      <c r="O70" s="89"/>
      <c r="P70" s="90"/>
      <c r="Q70" s="21"/>
      <c r="R70" s="62"/>
      <c r="S70" s="62"/>
      <c r="T70" s="62"/>
      <c r="U70" s="62"/>
      <c r="V70" s="62"/>
      <c r="W70" s="62"/>
      <c r="X70" s="91"/>
      <c r="Y70" s="134"/>
    </row>
    <row r="71" spans="2:25" x14ac:dyDescent="0.2">
      <c r="B71" s="30"/>
      <c r="C71" s="31"/>
      <c r="D71" s="31"/>
      <c r="E71" s="31"/>
      <c r="F71" s="31"/>
      <c r="G71" s="31"/>
      <c r="I71" s="61"/>
      <c r="J71" s="62"/>
      <c r="K71" s="62"/>
      <c r="L71" s="62"/>
      <c r="M71" s="62"/>
      <c r="N71" s="62"/>
      <c r="O71" s="91"/>
      <c r="P71" s="90"/>
      <c r="Q71" s="62"/>
      <c r="R71" s="62"/>
      <c r="S71" s="62"/>
      <c r="T71" s="62"/>
      <c r="U71" s="62"/>
      <c r="V71" s="62"/>
      <c r="W71" s="62"/>
      <c r="X71" s="62"/>
      <c r="Y71" s="135"/>
    </row>
    <row r="72" spans="2:25" x14ac:dyDescent="0.2">
      <c r="B72" s="30"/>
      <c r="C72" s="31"/>
      <c r="D72" s="31"/>
      <c r="E72" s="31"/>
      <c r="F72" s="31"/>
      <c r="G72" s="31"/>
      <c r="I72" s="61"/>
      <c r="J72" s="62"/>
      <c r="K72" s="62"/>
      <c r="L72" s="62"/>
      <c r="M72" s="62"/>
      <c r="N72" s="62"/>
      <c r="O72" s="91"/>
      <c r="P72" s="90"/>
      <c r="Q72" s="62"/>
      <c r="R72" s="62"/>
      <c r="S72" s="62"/>
      <c r="T72" s="62"/>
      <c r="U72" s="62"/>
      <c r="V72" s="62"/>
      <c r="W72" s="62"/>
      <c r="X72" s="62"/>
      <c r="Y72" s="135"/>
    </row>
    <row r="73" spans="2:25" x14ac:dyDescent="0.2">
      <c r="B73" s="30"/>
      <c r="C73" s="31"/>
      <c r="D73" s="31"/>
      <c r="E73" s="31"/>
      <c r="F73" s="31"/>
      <c r="G73" s="31"/>
      <c r="I73" s="61"/>
      <c r="J73" s="62"/>
      <c r="K73" s="62"/>
      <c r="L73" s="62"/>
      <c r="M73" s="62"/>
      <c r="N73" s="62"/>
      <c r="O73" s="91"/>
      <c r="P73" s="90"/>
      <c r="Q73" s="62"/>
      <c r="R73" s="62"/>
      <c r="S73" s="62"/>
      <c r="T73" s="62"/>
      <c r="U73" s="62"/>
      <c r="V73" s="62"/>
      <c r="W73" s="62"/>
      <c r="X73" s="62"/>
      <c r="Y73" s="135"/>
    </row>
    <row r="74" spans="2:25" x14ac:dyDescent="0.2">
      <c r="B74" s="30"/>
      <c r="C74" s="31"/>
      <c r="D74" s="31"/>
      <c r="E74" s="31"/>
      <c r="F74" s="31"/>
      <c r="G74" s="31"/>
      <c r="I74" s="61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135"/>
    </row>
    <row r="75" spans="2:25" x14ac:dyDescent="0.2">
      <c r="B75" s="30"/>
      <c r="C75" s="31"/>
      <c r="D75" s="31"/>
      <c r="E75" s="31"/>
      <c r="F75" s="31"/>
      <c r="G75" s="31"/>
      <c r="I75" s="160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204"/>
    </row>
    <row r="76" spans="2:25" ht="13.5" thickBot="1" x14ac:dyDescent="0.25">
      <c r="B76" s="63"/>
      <c r="C76" s="54"/>
      <c r="D76" s="54"/>
      <c r="E76" s="54"/>
      <c r="F76" s="54"/>
      <c r="G76" s="54"/>
      <c r="H76" s="64"/>
      <c r="I76" s="162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15"/>
    </row>
  </sheetData>
  <mergeCells count="94"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4:U14"/>
    <mergeCell ref="R6:U9"/>
    <mergeCell ref="P7:P9"/>
    <mergeCell ref="O7:O9"/>
    <mergeCell ref="R12:U12"/>
    <mergeCell ref="R13:U13"/>
    <mergeCell ref="J5:L5"/>
    <mergeCell ref="K6:K9"/>
    <mergeCell ref="I7:I9"/>
    <mergeCell ref="J7:J9"/>
    <mergeCell ref="D8:D9"/>
    <mergeCell ref="E8:E9"/>
    <mergeCell ref="B63:E63"/>
    <mergeCell ref="B64:E64"/>
    <mergeCell ref="B60:F60"/>
    <mergeCell ref="Y6:Y9"/>
    <mergeCell ref="O6:P6"/>
    <mergeCell ref="W6:W9"/>
    <mergeCell ref="Q6:Q9"/>
    <mergeCell ref="L6:N6"/>
    <mergeCell ref="X6:X9"/>
    <mergeCell ref="R11:U11"/>
    <mergeCell ref="B61:E61"/>
    <mergeCell ref="F61:G61"/>
    <mergeCell ref="B62:E62"/>
    <mergeCell ref="F62:G62"/>
    <mergeCell ref="B6:B9"/>
    <mergeCell ref="B57:E57"/>
    <mergeCell ref="F70:G70"/>
    <mergeCell ref="F67:G67"/>
    <mergeCell ref="F68:G68"/>
    <mergeCell ref="F69:G69"/>
    <mergeCell ref="F63:G63"/>
    <mergeCell ref="F64:G64"/>
    <mergeCell ref="B58:E58"/>
    <mergeCell ref="F55:G55"/>
    <mergeCell ref="F56:G56"/>
    <mergeCell ref="F57:G57"/>
    <mergeCell ref="F58:G58"/>
    <mergeCell ref="B55:E55"/>
    <mergeCell ref="B56:E56"/>
    <mergeCell ref="V6:V9"/>
    <mergeCell ref="V5:Y5"/>
    <mergeCell ref="B54:E54"/>
    <mergeCell ref="B51:C51"/>
    <mergeCell ref="B52:C52"/>
    <mergeCell ref="B49:E49"/>
    <mergeCell ref="F49:G49"/>
    <mergeCell ref="B50:E50"/>
    <mergeCell ref="F50:G50"/>
    <mergeCell ref="O5:R5"/>
    <mergeCell ref="R17:U17"/>
    <mergeCell ref="R31:U31"/>
    <mergeCell ref="R22:U22"/>
    <mergeCell ref="R18:U18"/>
    <mergeCell ref="R19:U19"/>
    <mergeCell ref="R20:U20"/>
    <mergeCell ref="R43:U43"/>
    <mergeCell ref="R34:U34"/>
    <mergeCell ref="R35:U35"/>
    <mergeCell ref="R36:U36"/>
    <mergeCell ref="R37:U37"/>
    <mergeCell ref="R41:U41"/>
    <mergeCell ref="R42:U42"/>
    <mergeCell ref="R38:U38"/>
    <mergeCell ref="R39:U39"/>
    <mergeCell ref="R40:U40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Dellandre, Mark (Contractor)</cp:lastModifiedBy>
  <cp:lastPrinted>2025-11-04T08:00:36Z</cp:lastPrinted>
  <dcterms:created xsi:type="dcterms:W3CDTF">2004-03-26T21:13:12Z</dcterms:created>
  <dcterms:modified xsi:type="dcterms:W3CDTF">2025-11-04T08:02:57Z</dcterms:modified>
</cp:coreProperties>
</file>